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1355" windowHeight="8325" tabRatio="768" firstSheet="11" activeTab="19"/>
  </bookViews>
  <sheets>
    <sheet name="Upute" sheetId="1" r:id="rId1"/>
    <sheet name="Organizacija" sheetId="2" r:id="rId2"/>
    <sheet name="Struktura radnika" sheetId="3" r:id="rId3"/>
    <sheet name="Pomoćna tablica" sheetId="4" r:id="rId4"/>
    <sheet name="Proračun troška radnika" sheetId="5" r:id="rId5"/>
    <sheet name="Vrijednost projekta" sheetId="6" r:id="rId6"/>
    <sheet name="Izvori financiranja" sheetId="7" r:id="rId7"/>
    <sheet name="Proračun opsega proizv." sheetId="8" r:id="rId8"/>
    <sheet name="Proračun prihoda" sheetId="9" r:id="rId9"/>
    <sheet name="Proračun troškova" sheetId="10" r:id="rId10"/>
    <sheet name="Proračun traj.obrt.sredst.defin" sheetId="11" r:id="rId11"/>
    <sheet name="Proračun traj. obrt. sredst" sheetId="12" r:id="rId12"/>
    <sheet name="Proračun amortizacije" sheetId="13" r:id="rId13"/>
    <sheet name="Obračun kredita" sheetId="14" r:id="rId14"/>
    <sheet name="RD&amp;G" sheetId="15" r:id="rId15"/>
    <sheet name="Bilanca" sheetId="16" r:id="rId16"/>
    <sheet name="Financijski tijek projekta" sheetId="17" r:id="rId17"/>
    <sheet name="Ekonomski tijek projekta" sheetId="18" r:id="rId18"/>
    <sheet name="Dinamička ocjena projekta" sheetId="19" r:id="rId19"/>
    <sheet name="Statička ocjena projekta" sheetId="20" r:id="rId20"/>
  </sheets>
  <definedNames>
    <definedName name="_xlfn.BAHTTEXT" hidden="1">#NAME?</definedName>
    <definedName name="OLE_LINK1" localSheetId="10">'Proračun traj.obrt.sredst.defin'!$A$1</definedName>
    <definedName name="OLE_LINK4" localSheetId="10">'Proračun traj.obrt.sredst.defin'!$A$39</definedName>
    <definedName name="OLE_LINK5" localSheetId="10">'Proračun traj.obrt.sredst.defin'!$A$11</definedName>
  </definedNames>
  <calcPr fullCalcOnLoad="1"/>
</workbook>
</file>

<file path=xl/sharedStrings.xml><?xml version="1.0" encoding="utf-8"?>
<sst xmlns="http://schemas.openxmlformats.org/spreadsheetml/2006/main" count="607" uniqueCount="397">
  <si>
    <t>1.</t>
  </si>
  <si>
    <t>2.</t>
  </si>
  <si>
    <t>3.</t>
  </si>
  <si>
    <t>r. b.</t>
  </si>
  <si>
    <t>1.1.</t>
  </si>
  <si>
    <t>1.2.</t>
  </si>
  <si>
    <t>Obrtna sredstva</t>
  </si>
  <si>
    <t>Prosječan broj radnika u godini</t>
  </si>
  <si>
    <t>Godina</t>
  </si>
  <si>
    <t>VSS</t>
  </si>
  <si>
    <t>VŠS</t>
  </si>
  <si>
    <t>SSS</t>
  </si>
  <si>
    <t>VKV/KV</t>
  </si>
  <si>
    <t>NK</t>
  </si>
  <si>
    <t xml:space="preserve">I. </t>
  </si>
  <si>
    <t>II. i dalje</t>
  </si>
  <si>
    <t>Ukupno</t>
  </si>
  <si>
    <t>Novozaposleni</t>
  </si>
  <si>
    <t>Neto plaća</t>
  </si>
  <si>
    <t>Prosječna mjesečna</t>
  </si>
  <si>
    <t>Prosječan</t>
  </si>
  <si>
    <t>Radnici</t>
  </si>
  <si>
    <t xml:space="preserve">bruto plaća s </t>
  </si>
  <si>
    <t>broj radnika</t>
  </si>
  <si>
    <t>Proračun</t>
  </si>
  <si>
    <t>doprinosom na plaću</t>
  </si>
  <si>
    <t>godišnje</t>
  </si>
  <si>
    <t>troška radnika</t>
  </si>
  <si>
    <t>I.</t>
  </si>
  <si>
    <t>stalni</t>
  </si>
  <si>
    <t>II.</t>
  </si>
  <si>
    <t>Struktura ulaganja u projekt</t>
  </si>
  <si>
    <t>Ukupna ulaganja</t>
  </si>
  <si>
    <t>%</t>
  </si>
  <si>
    <t>Osnovna sredstva</t>
  </si>
  <si>
    <t xml:space="preserve">Osnivačka ulaganja </t>
  </si>
  <si>
    <t>Oprema</t>
  </si>
  <si>
    <t>1.3.</t>
  </si>
  <si>
    <t>Ukupna ulaganja u projekt</t>
  </si>
  <si>
    <t>Izvori financiranja</t>
  </si>
  <si>
    <t>Iznos -kn</t>
  </si>
  <si>
    <t>Tuđi dugoročni kapital</t>
  </si>
  <si>
    <t xml:space="preserve"> Kreditna sredstva</t>
  </si>
  <si>
    <t>Drugi izvori financiranja</t>
  </si>
  <si>
    <t>Vlastiti izvori sredstava</t>
  </si>
  <si>
    <t>III.</t>
  </si>
  <si>
    <t>IV.</t>
  </si>
  <si>
    <t>V.</t>
  </si>
  <si>
    <t>r.b.</t>
  </si>
  <si>
    <t>Proizvod / usluga</t>
  </si>
  <si>
    <t>Prihod od prodaje usluga</t>
  </si>
  <si>
    <t>Ukupno prihodi</t>
  </si>
  <si>
    <t>Stavke</t>
  </si>
  <si>
    <t>Iznos  -kn po godinama projekta</t>
  </si>
  <si>
    <t>Ukupni prihodi</t>
  </si>
  <si>
    <t>Ukupni rashodi</t>
  </si>
  <si>
    <t>Materijalni troškovi</t>
  </si>
  <si>
    <t>Ostali materijalni troškovi</t>
  </si>
  <si>
    <t xml:space="preserve"> Trošak rada - plaće</t>
  </si>
  <si>
    <t>Ostali troškovi poslovanja</t>
  </si>
  <si>
    <t>Oper. dobitak prije am. (EBITDA)</t>
  </si>
  <si>
    <t>4.</t>
  </si>
  <si>
    <t xml:space="preserve"> Amortizacija</t>
  </si>
  <si>
    <t>5.</t>
  </si>
  <si>
    <t>Operativni dobitak (EBIT)</t>
  </si>
  <si>
    <t>6.</t>
  </si>
  <si>
    <t xml:space="preserve"> Financijski rashodi - kamate</t>
  </si>
  <si>
    <t>7.</t>
  </si>
  <si>
    <t>Dobitak prije oporezivanja</t>
  </si>
  <si>
    <t>8.</t>
  </si>
  <si>
    <t>Porez na dobit (20%)</t>
  </si>
  <si>
    <t>9.</t>
  </si>
  <si>
    <t>Dobitak nakon oporezivanja</t>
  </si>
  <si>
    <t>1.4.</t>
  </si>
  <si>
    <t>Naziv radnog mjesta</t>
  </si>
  <si>
    <t>Broj radnika</t>
  </si>
  <si>
    <t>Istraživanje i razvoj</t>
  </si>
  <si>
    <t>Kvartal</t>
  </si>
  <si>
    <t>Iznos duga</t>
  </si>
  <si>
    <t>Iznos kte.</t>
  </si>
  <si>
    <t>Otplata</t>
  </si>
  <si>
    <t>Anuitet</t>
  </si>
  <si>
    <t>I</t>
  </si>
  <si>
    <t>II</t>
  </si>
  <si>
    <t>III</t>
  </si>
  <si>
    <t>IV</t>
  </si>
  <si>
    <t xml:space="preserve">Ukupno </t>
  </si>
  <si>
    <t>Vrsta troška</t>
  </si>
  <si>
    <t>Amortizacija</t>
  </si>
  <si>
    <t>Materijalne imovine</t>
  </si>
  <si>
    <t>Nematerijalne imovine</t>
  </si>
  <si>
    <t>Ukupno troškovi redovnog poslovanja</t>
  </si>
  <si>
    <t>God. anuitet</t>
  </si>
  <si>
    <t>God. kamate</t>
  </si>
  <si>
    <t>UKUPNO</t>
  </si>
  <si>
    <t>otplate</t>
  </si>
  <si>
    <t>1g</t>
  </si>
  <si>
    <t>2g</t>
  </si>
  <si>
    <t>3g</t>
  </si>
  <si>
    <t>4g</t>
  </si>
  <si>
    <t>5g</t>
  </si>
  <si>
    <t>6g</t>
  </si>
  <si>
    <t>7g</t>
  </si>
  <si>
    <t>8g</t>
  </si>
  <si>
    <t>9g</t>
  </si>
  <si>
    <t>Vijek</t>
  </si>
  <si>
    <t>LINEARNA METODA OBRAČUNA MATERIJALNE IMOVINE</t>
  </si>
  <si>
    <t>LINEARNA METODA OBRAČUNA NEMATERIJALNE IMOVINE</t>
  </si>
  <si>
    <t>Obračun 1</t>
  </si>
  <si>
    <t>OBLIK IMOVINE</t>
  </si>
  <si>
    <t>Obračun 2</t>
  </si>
  <si>
    <t>UKUPNO Obračun 1 + 2</t>
  </si>
  <si>
    <t>Akumulacija Obračun 2</t>
  </si>
  <si>
    <t>Akumulacija Obračun 1</t>
  </si>
  <si>
    <t>Vrijeme</t>
  </si>
  <si>
    <t>Ostatak</t>
  </si>
  <si>
    <t>nab. vrijednost</t>
  </si>
  <si>
    <t>Trošak rada - plaće</t>
  </si>
  <si>
    <t>10g</t>
  </si>
  <si>
    <t>Iznos</t>
  </si>
  <si>
    <t>Osnovni i pomoćni materijal</t>
  </si>
  <si>
    <t>Proizvodne usluge (koopreacija)</t>
  </si>
  <si>
    <t>Istraživanja, projekti</t>
  </si>
  <si>
    <t>Usluge</t>
  </si>
  <si>
    <t>Ostale  usluge</t>
  </si>
  <si>
    <t>Naziv proizvoda/usluge</t>
  </si>
  <si>
    <t>Prihod od prodaje proizvoda</t>
  </si>
  <si>
    <t>Troškovi energenata (struja, grijanje)</t>
  </si>
  <si>
    <t>Materijal za čišćenje</t>
  </si>
  <si>
    <t>Uredski materijal</t>
  </si>
  <si>
    <t>Troškovi ambalaže za pakiranje</t>
  </si>
  <si>
    <t>Usluge telefonije</t>
  </si>
  <si>
    <t>Usluge istraživanja tržišta</t>
  </si>
  <si>
    <t>Komunalne usluge (odvoz smeća, voda...)</t>
  </si>
  <si>
    <t>Intelektualne (računovodstvene, pravne...)</t>
  </si>
  <si>
    <t>Usluge reklame, promidžbe i sajmova</t>
  </si>
  <si>
    <t xml:space="preserve">*Ostali troškovi poslovanja </t>
  </si>
  <si>
    <t xml:space="preserve">* ostali troškovi poslovanja obuhvaćaju troškove službenih putovanja u zemlji i inozemstvu s  </t>
  </si>
  <si>
    <t>a nisu ranije spomenuti</t>
  </si>
  <si>
    <t>pripadajućim dnevnicama, torškove reprezentacije i ostale troškove koji se javljaju u poslovanju,</t>
  </si>
  <si>
    <t>Naziv troška</t>
  </si>
  <si>
    <t>Troškovi usluga</t>
  </si>
  <si>
    <t>Ostali troškovi usluga</t>
  </si>
  <si>
    <t>Zemljište i građevinski objekti</t>
  </si>
  <si>
    <t>Tablica: Organizacija poslovanja</t>
  </si>
  <si>
    <t>Tablica: Struktura zaposlenih radnika</t>
  </si>
  <si>
    <t>Tablica: Proračun troškova radnika</t>
  </si>
  <si>
    <t>Tablica: Ukupna predračunska vrijednost ulaganja</t>
  </si>
  <si>
    <t>Tablica: Izvori financiranja projekta</t>
  </si>
  <si>
    <t xml:space="preserve">Tablica: Planirana količina prodaje </t>
  </si>
  <si>
    <t>Tablica: Planirana cijena po jedinici -kn</t>
  </si>
  <si>
    <t>Tablica: Proračun prihoda</t>
  </si>
  <si>
    <t xml:space="preserve">Tablica: Proračun troškova poslovanja </t>
  </si>
  <si>
    <t>Tablica: Projekcija amortizacije imovine</t>
  </si>
  <si>
    <t>Tablica: Obračun kredita</t>
  </si>
  <si>
    <t>Tablica: Projekcija računa dobiti i gubitka</t>
  </si>
  <si>
    <t>Tablica: Popis opreme</t>
  </si>
  <si>
    <t>Upute za izradu poslovnog plana</t>
  </si>
  <si>
    <t xml:space="preserve">podataka putem zadanih formula. </t>
  </si>
  <si>
    <t xml:space="preserve">preostala polja u tablici biti će popunjena automatskim prijenosom </t>
  </si>
  <si>
    <t xml:space="preserve">polja sive boje su predviđena za unošenje numeričkih vrijednosti, </t>
  </si>
  <si>
    <t xml:space="preserve">Popunjene tablice potrebno je prebaciti na predviđena mjesta u word </t>
  </si>
  <si>
    <t>Naziv opreme</t>
  </si>
  <si>
    <t>OBRAČUN DOHOTKA PLAĆE</t>
  </si>
  <si>
    <t>DOHODAK - PLAĆA (bruto svota)</t>
  </si>
  <si>
    <t>DOPRINOSI IZ PLAĆE</t>
  </si>
  <si>
    <t xml:space="preserve">a) za MIO 1. stup </t>
  </si>
  <si>
    <t>b) za MIO 2. stup</t>
  </si>
  <si>
    <t>DOHODAK - plaća umanjena za dopr. (1 minus 2)</t>
  </si>
  <si>
    <t>NEOPOREZIVI DIO DOHOTKA - osobni odbici</t>
  </si>
  <si>
    <t>POREZNE OLAKŠICE PO OSNOVI PREMIJA</t>
  </si>
  <si>
    <t>OSIGURANJA</t>
  </si>
  <si>
    <t>Dobrovoljno mirovinsko</t>
  </si>
  <si>
    <t>Dopunsko zdravstveno</t>
  </si>
  <si>
    <t>Životno osiguranje</t>
  </si>
  <si>
    <t>OSNOVICA ZA POREZ (3 minus 4 minus 5)</t>
  </si>
  <si>
    <t>a) POREZ</t>
  </si>
  <si>
    <t>do</t>
  </si>
  <si>
    <t>b) POREZ</t>
  </si>
  <si>
    <t>iznad</t>
  </si>
  <si>
    <t>d) POREZ</t>
  </si>
  <si>
    <t>POREZ NA DOHODAK UKUPNO</t>
  </si>
  <si>
    <t>PRIREZ NA POREZ NA DOHODAK</t>
  </si>
  <si>
    <t>DOPRINOSI NA DOHODAK - PLAĆU</t>
  </si>
  <si>
    <t xml:space="preserve">                                                                                                                                                    </t>
  </si>
  <si>
    <t>10.</t>
  </si>
  <si>
    <t xml:space="preserve">za zdravstveno osiguranje </t>
  </si>
  <si>
    <t>11.</t>
  </si>
  <si>
    <t>za zapošljavanje</t>
  </si>
  <si>
    <t>12.</t>
  </si>
  <si>
    <t>za ozljede na radu</t>
  </si>
  <si>
    <t>13.</t>
  </si>
  <si>
    <t xml:space="preserve">Dobiveni iznos se unosi u tablicu proračun troška radnika u kolonu </t>
  </si>
  <si>
    <t>prosječna mjesečna bruto plaća s doprinosom na plaću</t>
  </si>
  <si>
    <t>(redni br. 1. DOHODAK + redni br. 10. DOPRINOSI NA DOHODAK)</t>
  </si>
  <si>
    <t>Proizvod 2*</t>
  </si>
  <si>
    <t>Proizvod 3*</t>
  </si>
  <si>
    <t>Usluga 1**</t>
  </si>
  <si>
    <t>Usluga 2**</t>
  </si>
  <si>
    <t>Usluga 3**</t>
  </si>
  <si>
    <t>* upisati naziv proizvoda</t>
  </si>
  <si>
    <t>** upisati naziv usluge</t>
  </si>
  <si>
    <t>Naziv imovine</t>
  </si>
  <si>
    <t>polja plave boje su predviđena za upisivanje pojmova,</t>
  </si>
  <si>
    <t>dokument koristeći naredbe "copy", "paste".</t>
  </si>
  <si>
    <t xml:space="preserve">Ukoliko tablica prenešena u word dokument ne odgovara  </t>
  </si>
  <si>
    <t>postavljenim marginama potrebno ju je prilagoditi,</t>
  </si>
  <si>
    <t xml:space="preserve"> kako bi svi podaci bili vidljivi.</t>
  </si>
  <si>
    <t xml:space="preserve">U označeno polje je potrebno  unijeti iznos traženog kredita kako bi izračunali </t>
  </si>
  <si>
    <t>iznos kvartalnih i godišnjih anuiteta.</t>
  </si>
  <si>
    <t xml:space="preserve">plaću. </t>
  </si>
  <si>
    <t>Tablica obračun dohotka plaće omogućava preračunavanje bruto iznosa plaće  u neto</t>
  </si>
  <si>
    <t>Obračun dohotka plaće je pomoćna tablica i nije ju potrebno kopirati u word dokument.</t>
  </si>
  <si>
    <r>
      <t>Ukupni trošak rada po djelatniku</t>
    </r>
    <r>
      <rPr>
        <sz val="12"/>
        <rFont val="Arial"/>
        <family val="0"/>
      </rPr>
      <t xml:space="preserve"> jednak je sumi dohotka i doprinosa na dohodak</t>
    </r>
  </si>
  <si>
    <t>UKUPNO:</t>
  </si>
  <si>
    <t>* Napomena</t>
  </si>
  <si>
    <t>Kod sezonskih radnika potrebno je izračunati koeficijent prosječnog broja radnika godišnje.</t>
  </si>
  <si>
    <t>Zbroji se broj radnih dana svih potrebnih sezonskih radnika u jednoj godini. Taj broj se podijeli</t>
  </si>
  <si>
    <t>s 365 dana u godini te se dobije koeficijent koji je ekvivalentan broju stalnih radnika koji su</t>
  </si>
  <si>
    <t>zaposleni tokom cijele godine.</t>
  </si>
  <si>
    <t>Bruto plaća s dopr. na plaću Ukupno</t>
  </si>
  <si>
    <t>6 (3*4)</t>
  </si>
  <si>
    <t>Bruto plaća s dopr. na plaću po radniku</t>
  </si>
  <si>
    <t>Prosječna mjesečna bruto plaća s dopr. na plaću po radniku</t>
  </si>
  <si>
    <t xml:space="preserve"> </t>
  </si>
  <si>
    <t>IZNOS PLAĆE IZ NALOGA ZA ISPLATU</t>
  </si>
  <si>
    <t>Broj zaposlenih</t>
  </si>
  <si>
    <t>14.</t>
  </si>
  <si>
    <t>Ukupno Bruto II</t>
  </si>
  <si>
    <t>http://www.rrif.hr/wct_index.php?run=kalk15&amp;wct=230&amp;neto_bruto=bruto</t>
  </si>
  <si>
    <t>Kalkulator plaća možete pronaći na stranici RRIF-a</t>
  </si>
  <si>
    <t>Tablica: Bilanca stanja</t>
  </si>
  <si>
    <t>Aktiva</t>
  </si>
  <si>
    <t>Dugotrajna imovina</t>
  </si>
  <si>
    <t>Kratkotrajna imovina</t>
  </si>
  <si>
    <t xml:space="preserve">II </t>
  </si>
  <si>
    <t>Pasiva</t>
  </si>
  <si>
    <t>Kapital, rezerve, zadržana dobit</t>
  </si>
  <si>
    <t>Investicije u osnovna sredstva</t>
  </si>
  <si>
    <t>UKUPNI KAPITAL (1+2)</t>
  </si>
  <si>
    <t>A</t>
  </si>
  <si>
    <t>B</t>
  </si>
  <si>
    <t>UKUPNE OBVEZE</t>
  </si>
  <si>
    <t>Dugoročne obveze</t>
  </si>
  <si>
    <t>Kratkoročne obveze</t>
  </si>
  <si>
    <t>UKUPNE OBVEZE/PASIVA</t>
  </si>
  <si>
    <t>Iznos  -kn</t>
  </si>
  <si>
    <t>Primici</t>
  </si>
  <si>
    <t>Ukupan prihod</t>
  </si>
  <si>
    <t>-</t>
  </si>
  <si>
    <t>Prodaja proizvoda</t>
  </si>
  <si>
    <t>Roba i ostali prihodi</t>
  </si>
  <si>
    <t>2.1.</t>
  </si>
  <si>
    <t>Vlastita sredstva</t>
  </si>
  <si>
    <t>2.2.</t>
  </si>
  <si>
    <t>2.3.</t>
  </si>
  <si>
    <t>Ostatak vrijednosti projekta</t>
  </si>
  <si>
    <t>3.1.</t>
  </si>
  <si>
    <t>3.2.</t>
  </si>
  <si>
    <t>Izdaci</t>
  </si>
  <si>
    <t>Investicije</t>
  </si>
  <si>
    <t>Nematerijalna imovina</t>
  </si>
  <si>
    <t>Troškovi rada</t>
  </si>
  <si>
    <t>Nematerijalni troškovi</t>
  </si>
  <si>
    <t>Ostali troškovi</t>
  </si>
  <si>
    <t>Porez na dobit</t>
  </si>
  <si>
    <t>C</t>
  </si>
  <si>
    <t>Neto primici</t>
  </si>
  <si>
    <t>Tablica: Financijski tijek</t>
  </si>
  <si>
    <t xml:space="preserve">Kredit </t>
  </si>
  <si>
    <t>Nepov. Sredstva</t>
  </si>
  <si>
    <t>Dugoročne kreditne obveze (anuitet)</t>
  </si>
  <si>
    <t>Reinvestiranje</t>
  </si>
  <si>
    <t>Nematerijalni i ostali troškovi</t>
  </si>
  <si>
    <t>Ekonomski tijek je osnovni pokazatelj za utvrđivanje rentabilnosti Projekta koji se temelji na neposrednim učincima i promjenjivim tržišnim cijenama.</t>
  </si>
  <si>
    <t>Podloga je za dinamičku ocjenu projekta u slijedećem poglavlju.</t>
  </si>
  <si>
    <t>Investicija</t>
  </si>
  <si>
    <t>Akumulacija - neto primici</t>
  </si>
  <si>
    <t xml:space="preserve">Nepokriveni </t>
  </si>
  <si>
    <t>Godišnje</t>
  </si>
  <si>
    <t>Kumulativno</t>
  </si>
  <si>
    <t>dio</t>
  </si>
  <si>
    <t>V</t>
  </si>
  <si>
    <t xml:space="preserve">Diskon. faktor </t>
  </si>
  <si>
    <t>Sadašnja vrijed.</t>
  </si>
  <si>
    <t>RPV</t>
  </si>
  <si>
    <t>IRR</t>
  </si>
  <si>
    <t>projekta</t>
  </si>
  <si>
    <t>Ukupno sve godine</t>
  </si>
  <si>
    <r>
      <t xml:space="preserve">11.4.3. Metoda relativne sadašnje vrijednosti </t>
    </r>
    <r>
      <rPr>
        <b/>
        <i/>
        <sz val="10"/>
        <color indexed="8"/>
        <rFont val="Arial"/>
        <family val="2"/>
      </rPr>
      <t>(RPV)</t>
    </r>
  </si>
  <si>
    <t>Metoda relativne sadašnje vrijednosti za 10 godina pokazuje vrijednost</t>
  </si>
  <si>
    <t>(diskontni faktor 4,5)</t>
  </si>
  <si>
    <t>Metoda relativne sadašnje vrijednosti za 7 godina pokazuje vrijednost</t>
  </si>
  <si>
    <t>Struktura obrtnih sredstava</t>
  </si>
  <si>
    <t>Ukupno obrtna sredstva</t>
  </si>
  <si>
    <t>Iznos ulaganja u projekt</t>
  </si>
  <si>
    <t>Proizvodnja u tijeku (zalihe materijala + plaće)</t>
  </si>
  <si>
    <t>Gotovi proizvodi (Proizvodnja u tijeku + ostali trooškovi + kamate)</t>
  </si>
  <si>
    <t>Novac = kupci</t>
  </si>
  <si>
    <t xml:space="preserve"> UKUPNO OBRTNA SREDSTVA</t>
  </si>
  <si>
    <t>Dobavljači (cijena koštanja)</t>
  </si>
  <si>
    <t>Plaće</t>
  </si>
  <si>
    <t>Rashodi financiranja</t>
  </si>
  <si>
    <t>Porezi</t>
  </si>
  <si>
    <t xml:space="preserve">B </t>
  </si>
  <si>
    <t>IZVORI IZ POSLOVANJA</t>
  </si>
  <si>
    <t>Potrebna TOBS (A-B)</t>
  </si>
  <si>
    <t>Godišnji iznos -kn-</t>
  </si>
  <si>
    <t>Dani vezivanja</t>
  </si>
  <si>
    <t>Koeficijent obrtaja</t>
  </si>
  <si>
    <t>Ukupni prihod</t>
  </si>
  <si>
    <t>TOBS</t>
  </si>
  <si>
    <t>Koeficijent obrtaja (360/dani vezivanja)</t>
  </si>
  <si>
    <t>Rentabilnost ukupno uloženih sredstava</t>
  </si>
  <si>
    <t>=</t>
  </si>
  <si>
    <t>Neto dobitak / visina investicije</t>
  </si>
  <si>
    <t>Obrtaj ukupno uloženih sredstava</t>
  </si>
  <si>
    <t xml:space="preserve">Reprodukcijska sposobnost </t>
  </si>
  <si>
    <t>Neto dobitak + amortizacija / visina investicije</t>
  </si>
  <si>
    <t>Investicijsko opterećenje po zaposlenom</t>
  </si>
  <si>
    <t>Visina investicije / broj zaposlenih</t>
  </si>
  <si>
    <t>Investicije u osn.sredstva po zaposlenom</t>
  </si>
  <si>
    <t>Visina investicije u osn.sred./ broj zaposlenih</t>
  </si>
  <si>
    <t>Ukupna aktiva = Ukupna pasiva</t>
  </si>
  <si>
    <t>Dugotrajna imovina = osnovna sredstva</t>
  </si>
  <si>
    <t>Kratkotrajna imovina = neto iznos financijskog tijeka</t>
  </si>
  <si>
    <t>Zalihe materijala (materijal i drugi troškovi)</t>
  </si>
  <si>
    <t>Financijski tijek projekta iskazuje veličinu raspoloživih sredstava nakon podmirenja financijskih obveza u pojedinim godinama vijeka projekta.</t>
  </si>
  <si>
    <t>Za analizu ekonomske učinkovitosti projekta korištena je metoda „ekonomskog tijeka projekta“, koja se razlikuje od metode „financijskog tijeka projekta“, jer nisu zastupljene one stavke koje predstavljaju vremenske financijske transakcije. „Ekonomski tijek“ se sastoji od primitaka koji povećavaju ekonomski potencijal projekta i izdataka tj. onih stavaka i poslovnih događaja koji smanjuju ekonomski potencijal. Za razliku od „financijskog tijeka projekta“, iz „ekonomskog tijeka“ su isključene obveze prema izvorima financiranja budući da oni ne smanjuju ekonomski potencijal ili imovinu poduzeća, već samo financijski potencijal poduzeća.</t>
  </si>
  <si>
    <t>Stavka "Ostatak vrijednosti projekta za osnovna sredstva" se dobije tako da se od nabavne vrijednosti osnovnoh sredstava odbije iznos amortizacije</t>
  </si>
  <si>
    <t>Stavka "Ostatak vrijednosti projekta za obrtna sredstva" je jednak iznosu proračuna trajnih obrtnih sredstava</t>
  </si>
  <si>
    <t>ulaganja</t>
  </si>
  <si>
    <t>Metoda neto sadašnje vrijednosti projekta obuhvaća ukupne učinke u cijelom ekonomskom vijeku.</t>
  </si>
  <si>
    <t xml:space="preserve">Pritom se uvažuju vremenske postavke i tehnikom diskontiranja se budući učinci investiranja svode </t>
  </si>
  <si>
    <t>na sadšnju vrijednost tj. Na vrijednost iz razdoblja ulaganja.</t>
  </si>
  <si>
    <t>Diskontni faktor od 4,5% = kamatnoj stopi poslovne banke</t>
  </si>
  <si>
    <t>Diskontni faktor od 30,0% = kontrolna stopa</t>
  </si>
  <si>
    <t xml:space="preserve">Neto primici iz ekonomskog tijeka </t>
  </si>
  <si>
    <t xml:space="preserve">Razdoblje povrata investicijskih ulaganja je vrijeme nužno  da prihodi od projekta pokriju troškove </t>
  </si>
  <si>
    <r>
      <t xml:space="preserve"> Metoda interne stope rentabilnosti (</t>
    </r>
    <r>
      <rPr>
        <b/>
        <i/>
        <sz val="10"/>
        <color indexed="8"/>
        <rFont val="Arial"/>
        <family val="2"/>
      </rPr>
      <t>IRR</t>
    </r>
    <r>
      <rPr>
        <b/>
        <sz val="10"/>
        <color indexed="8"/>
        <rFont val="Arial"/>
        <family val="2"/>
      </rPr>
      <t>)</t>
    </r>
  </si>
  <si>
    <t>Metoda neto sadašnje vrijednosti (NPV)</t>
  </si>
  <si>
    <t>Dinamička ocjena projekta</t>
  </si>
  <si>
    <t>Metoda razdoblja povrata investicijskog ulaganja</t>
  </si>
  <si>
    <t xml:space="preserve">Metoda interne stope rentabilnosti (IRR) pokazuje </t>
  </si>
  <si>
    <t xml:space="preserve">kamatnu stopu koju projekt može prihvatiti ako se u </t>
  </si>
  <si>
    <t>cijelosti financira iz vanjskih kreditnih izvora</t>
  </si>
  <si>
    <t xml:space="preserve">Interna stopa rentabilnosti projekta je ona diskontna stopa po </t>
  </si>
  <si>
    <t>kojoj je neto sadašnja vrijednost projekta jednaka nuli.</t>
  </si>
  <si>
    <t>Ukupni prihod / visina investicije</t>
  </si>
  <si>
    <t>Kupci (gotovi proizvodi + porezi iz bruto dobiti)</t>
  </si>
  <si>
    <t>Tablica: Predračunska vrijednost potrebnih obrtnih sredstava za prvu godinu poslovanja</t>
  </si>
  <si>
    <t>Iznos (1x3)</t>
  </si>
  <si>
    <t>U primitke financijskog tijeka uzeti su: naplaćeni prihodi i izvori financiranja projekta. U izdatke financijskog tijeka uzeti su: ukupna ulaganja u projekt, rashodi poslovanja (bez amortizacije i kamata), sve obveze po kreditu i porez.</t>
  </si>
  <si>
    <t>Tablica: Ekonomski tijek projekta</t>
  </si>
  <si>
    <t>ULAGANJA U TOBS</t>
  </si>
  <si>
    <t>Obrtna sredstva dio su ukupnih sredstava investicijskog projekta, koja se iskorištavaju u procesu poslovanja mijenjajući svoje pojavne oblike, i to:</t>
  </si>
  <si>
    <t>-trajno i</t>
  </si>
  <si>
    <t>-povremeno.</t>
  </si>
  <si>
    <t xml:space="preserve">Trajna obrtna sredstva su dio investicije, jer su trajno imobilizirana u repro-ciklusu, pretvarajući se iz novčanog u materijalne pojavne oblike i obrnuto (NOVAC-ZALIHE-PROIZVODNJA-ZALIHE GOTOVIH PROIZVODA-PRODAJA-NAPLATA). </t>
  </si>
  <si>
    <r>
      <t xml:space="preserve">Svako od razdoblja repro-ciklusa ima svoju strukturu troškova koji imobiliziraju određeni dio obrtnih sredstava do vremena kada se naplatom potraživanja zatvori cjelina ciklusa, a nakon toga opet i obnovi. Prema tome, </t>
    </r>
    <r>
      <rPr>
        <b/>
        <sz val="14"/>
        <rFont val="Calibri"/>
        <family val="2"/>
      </rPr>
      <t>za utvrđivanje TOBS-a polazište je cijena koštanja</t>
    </r>
    <r>
      <rPr>
        <sz val="14"/>
        <rFont val="Calibri"/>
        <family val="2"/>
      </rPr>
      <t>. Ističe se, da postoji razlike između standardne cijene koštanja koja obuhvaća i amortizaciju i cijene koštanja za proračun TOBS-a koja nemu amortizaciju. Ta razlika je rezultat shvaćanja funkcije amortizacije u okviru poslovanja, jer amortizacija nije novčani izdatak, već se ista koristi kao izvor iz poslovanja. U nastavku će se dati prikaz jednog proračuna uz obrazloženje pojedinih stavki (iznosi u 000 kn). (PODLOGA: RAČUN DOBITI I GUBITKA – čitava poslovna godina).</t>
    </r>
  </si>
  <si>
    <t>I   STAVKE U KOJIMA SU VEZANA SREDSTVA</t>
  </si>
  <si>
    <t>FORMIRANJE POJEDINIH STAVKI KOD IZRAČUNA TOBS-a</t>
  </si>
  <si>
    <t>BAZA: godišnja visina ukupnih tropkova, nastojati što detaljnije razgraničiti, poznavati dane vezivanja</t>
  </si>
  <si>
    <r>
      <t>1.</t>
    </r>
    <r>
      <rPr>
        <sz val="7"/>
        <rFont val="Times New Roman"/>
        <family val="1"/>
      </rPr>
      <t xml:space="preserve">     </t>
    </r>
    <r>
      <rPr>
        <sz val="14"/>
        <rFont val="Calibri"/>
        <family val="2"/>
      </rPr>
      <t>ZALIHE MATERIJALA</t>
    </r>
  </si>
  <si>
    <t>-sirovine, materijal, sitni inventar</t>
  </si>
  <si>
    <r>
      <t>2.</t>
    </r>
    <r>
      <rPr>
        <sz val="7"/>
        <rFont val="Times New Roman"/>
        <family val="1"/>
      </rPr>
      <t xml:space="preserve">     </t>
    </r>
    <r>
      <rPr>
        <sz val="14"/>
        <rFont val="Calibri"/>
        <family val="2"/>
      </rPr>
      <t>NEDOVRŠENA PROIZVODNJA:</t>
    </r>
  </si>
  <si>
    <t>-zalihe materijala, direktne usluge, direktne plaće, indirektni troškovi koji su vezani za proizvodnju bez amortizacije</t>
  </si>
  <si>
    <r>
      <t>3.</t>
    </r>
    <r>
      <rPr>
        <sz val="7"/>
        <rFont val="Times New Roman"/>
        <family val="1"/>
      </rPr>
      <t xml:space="preserve">     </t>
    </r>
    <r>
      <rPr>
        <sz val="14"/>
        <rFont val="Calibri"/>
        <family val="2"/>
      </rPr>
      <t>ZALIHE GOTOVOG PROIZVODA:</t>
    </r>
  </si>
  <si>
    <t>-nedovršena proizvodnja, ostali indirektni troškovi, indirektne plaće, rashodi financiranja</t>
  </si>
  <si>
    <r>
      <t>4.</t>
    </r>
    <r>
      <rPr>
        <sz val="7"/>
        <rFont val="Times New Roman"/>
        <family val="1"/>
      </rPr>
      <t xml:space="preserve">     </t>
    </r>
    <r>
      <rPr>
        <sz val="14"/>
        <rFont val="Calibri"/>
        <family val="2"/>
      </rPr>
      <t>KUPCI (Ukupni prihod – amortizacija – neto dobit = KUPCI):</t>
    </r>
  </si>
  <si>
    <t>-zalihe gotovih proizvoda, porezi iz dobiti</t>
  </si>
  <si>
    <r>
      <t>5.</t>
    </r>
    <r>
      <rPr>
        <sz val="7"/>
        <rFont val="Times New Roman"/>
        <family val="1"/>
      </rPr>
      <t xml:space="preserve">     </t>
    </r>
    <r>
      <rPr>
        <sz val="14"/>
        <rFont val="Calibri"/>
        <family val="2"/>
      </rPr>
      <t>NOVAC:</t>
    </r>
  </si>
  <si>
    <t>-isti iznos kao i kupci</t>
  </si>
  <si>
    <t>II   ODBITNE STAVKE</t>
  </si>
  <si>
    <r>
      <t>1.</t>
    </r>
    <r>
      <rPr>
        <sz val="7"/>
        <rFont val="Times New Roman"/>
        <family val="1"/>
      </rPr>
      <t xml:space="preserve">     </t>
    </r>
    <r>
      <rPr>
        <sz val="14"/>
        <rFont val="Calibri"/>
        <family val="2"/>
      </rPr>
      <t>Dobavljači</t>
    </r>
  </si>
  <si>
    <r>
      <t>2.</t>
    </r>
    <r>
      <rPr>
        <sz val="7"/>
        <rFont val="Times New Roman"/>
        <family val="1"/>
      </rPr>
      <t xml:space="preserve">     </t>
    </r>
    <r>
      <rPr>
        <sz val="14"/>
        <rFont val="Calibri"/>
        <family val="2"/>
      </rPr>
      <t>Plaće</t>
    </r>
  </si>
  <si>
    <r>
      <t>3.</t>
    </r>
    <r>
      <rPr>
        <sz val="7"/>
        <rFont val="Times New Roman"/>
        <family val="1"/>
      </rPr>
      <t xml:space="preserve">     </t>
    </r>
    <r>
      <rPr>
        <sz val="14"/>
        <rFont val="Calibri"/>
        <family val="2"/>
      </rPr>
      <t>Amortizacija</t>
    </r>
  </si>
  <si>
    <r>
      <t>4.</t>
    </r>
    <r>
      <rPr>
        <sz val="7"/>
        <rFont val="Times New Roman"/>
        <family val="1"/>
      </rPr>
      <t xml:space="preserve">     </t>
    </r>
    <r>
      <rPr>
        <sz val="14"/>
        <rFont val="Calibri"/>
        <family val="2"/>
      </rPr>
      <t>Rashodi financiranja</t>
    </r>
  </si>
  <si>
    <r>
      <t>5.</t>
    </r>
    <r>
      <rPr>
        <sz val="7"/>
        <rFont val="Times New Roman"/>
        <family val="1"/>
      </rPr>
      <t xml:space="preserve">     </t>
    </r>
    <r>
      <rPr>
        <sz val="14"/>
        <rFont val="Calibri"/>
        <family val="2"/>
      </rPr>
      <t>Porezi iz dobiti</t>
    </r>
  </si>
  <si>
    <t xml:space="preserve">Kod prvobitnog sagledavanja visine TOPBS-a (potrebe kod predprojekata), može poslužiti spoznaja oko planirane visine godišnjeg ukupnog prihoda i spoznaje oko prosječnih dana vezivanja obrtnih sredstava u okviru postojeće ili planirane djelatnosti. Kod toga se ukupni prihod dijeli s izvedenim koeficijentom obrtaja (KO=360/dani vezivanja). </t>
  </si>
  <si>
    <t>CIJENA KOŠTANJA</t>
  </si>
  <si>
    <t>U cijeni koštanja sadržani su svi troškovi i izdaci koji su nastali u vezi s proizvodnjom učinaka. Pri kalkulaciji cijene koštanja potrebno je obuhvatiti uz troškove elemenata reprodukcije (sredstva za rad predmete rada i rad) i sve ostale izdatke bez kojih se taj proces ne bi mogao nesmetano odvijati (ugovorne i zakonske obveze, reklame, službena putovanja i sl.)</t>
  </si>
  <si>
    <t>Ck = T/Q</t>
  </si>
  <si>
    <t>Ck – cijena koštanja</t>
  </si>
  <si>
    <t>T – ukupni troškovi</t>
  </si>
  <si>
    <t>Q - količina</t>
  </si>
  <si>
    <t>Struktura cijene koštanja sastoji se od slijedećih pet elemenata:</t>
  </si>
  <si>
    <t>*materijal za izradu</t>
  </si>
  <si>
    <t>*osobni dohotci izrade</t>
  </si>
  <si>
    <t>*opći troškovi izrade</t>
  </si>
  <si>
    <t>*opći troškovi uprave i prodaje</t>
  </si>
  <si>
    <t>Statička ocjena projekta</t>
  </si>
  <si>
    <t>Zanimanje/stručna sprema</t>
  </si>
  <si>
    <t>suvenir</t>
  </si>
  <si>
    <r>
      <t xml:space="preserve">*amortizacija </t>
    </r>
    <r>
      <rPr>
        <i/>
        <sz val="14"/>
        <color indexed="56"/>
        <rFont val="Calibri"/>
        <family val="2"/>
      </rPr>
      <t>(ne ulazi u cijenu koštanja kod procjene TOBSA)</t>
    </r>
  </si>
  <si>
    <t>Ukupno Aktiva</t>
  </si>
  <si>
    <t>Ukupno Pasiva</t>
  </si>
</sst>
</file>

<file path=xl/styles.xml><?xml version="1.0" encoding="utf-8"?>
<styleSheet xmlns="http://schemas.openxmlformats.org/spreadsheetml/2006/main">
  <numFmts count="2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kn&quot;"/>
    <numFmt numFmtId="173" formatCode="#,##0\ _k_n"/>
    <numFmt numFmtId="174" formatCode="#,##0.00\ &quot;kn&quot;"/>
    <numFmt numFmtId="175" formatCode="#,###"/>
    <numFmt numFmtId="176" formatCode="\(#,###\)"/>
    <numFmt numFmtId="177" formatCode="_-* #,##0.00_-;\-* #,##0.00_-;_-* &quot;-&quot;??_-;_-@_-"/>
    <numFmt numFmtId="178" formatCode="0.0"/>
    <numFmt numFmtId="179" formatCode="0.0%"/>
    <numFmt numFmtId="180" formatCode="#,##0.0000"/>
    <numFmt numFmtId="181" formatCode="&quot;Yes&quot;;&quot;Yes&quot;;&quot;No&quot;"/>
    <numFmt numFmtId="182" formatCode="&quot;True&quot;;&quot;True&quot;;&quot;False&quot;"/>
    <numFmt numFmtId="183" formatCode="&quot;On&quot;;&quot;On&quot;;&quot;Off&quot;"/>
    <numFmt numFmtId="184" formatCode="[$€-2]\ #,##0.00_);[Red]\([$€-2]\ #,##0.00\)"/>
  </numFmts>
  <fonts count="71">
    <font>
      <sz val="10"/>
      <name val="Arial"/>
      <family val="0"/>
    </font>
    <font>
      <u val="single"/>
      <sz val="10"/>
      <color indexed="36"/>
      <name val="Arial"/>
      <family val="0"/>
    </font>
    <font>
      <u val="single"/>
      <sz val="10"/>
      <color indexed="12"/>
      <name val="Arial"/>
      <family val="0"/>
    </font>
    <font>
      <sz val="10"/>
      <name val="Times New Roman"/>
      <family val="1"/>
    </font>
    <font>
      <b/>
      <sz val="10"/>
      <name val="Arial"/>
      <family val="2"/>
    </font>
    <font>
      <i/>
      <sz val="10"/>
      <name val="Arial"/>
      <family val="2"/>
    </font>
    <font>
      <b/>
      <sz val="10"/>
      <color indexed="8"/>
      <name val="Arial"/>
      <family val="2"/>
    </font>
    <font>
      <b/>
      <i/>
      <sz val="10"/>
      <name val="Arial"/>
      <family val="2"/>
    </font>
    <font>
      <b/>
      <sz val="11"/>
      <name val="Arial"/>
      <family val="2"/>
    </font>
    <font>
      <sz val="10"/>
      <color indexed="8"/>
      <name val="Arial"/>
      <family val="2"/>
    </font>
    <font>
      <sz val="8"/>
      <name val="Arial"/>
      <family val="0"/>
    </font>
    <font>
      <b/>
      <sz val="12"/>
      <name val="Arial"/>
      <family val="2"/>
    </font>
    <font>
      <sz val="10"/>
      <color indexed="12"/>
      <name val="Arial"/>
      <family val="2"/>
    </font>
    <font>
      <b/>
      <sz val="10"/>
      <color indexed="10"/>
      <name val="Arial"/>
      <family val="2"/>
    </font>
    <font>
      <sz val="11"/>
      <name val="Arial"/>
      <family val="2"/>
    </font>
    <font>
      <b/>
      <sz val="9"/>
      <name val="Arial"/>
      <family val="2"/>
    </font>
    <font>
      <b/>
      <sz val="14"/>
      <name val="Arial"/>
      <family val="2"/>
    </font>
    <font>
      <sz val="14"/>
      <name val="Arial"/>
      <family val="2"/>
    </font>
    <font>
      <sz val="12"/>
      <name val="Arial"/>
      <family val="0"/>
    </font>
    <font>
      <b/>
      <sz val="12"/>
      <color indexed="8"/>
      <name val="Nimbus Roman No9 L"/>
      <family val="0"/>
    </font>
    <font>
      <u val="single"/>
      <sz val="12"/>
      <color indexed="12"/>
      <name val="Arial"/>
      <family val="0"/>
    </font>
    <font>
      <b/>
      <i/>
      <sz val="12"/>
      <name val="Arial"/>
      <family val="2"/>
    </font>
    <font>
      <sz val="9"/>
      <name val="Arial"/>
      <family val="2"/>
    </font>
    <font>
      <sz val="9"/>
      <color indexed="8"/>
      <name val="Arial"/>
      <family val="2"/>
    </font>
    <font>
      <i/>
      <sz val="9"/>
      <name val="Arial"/>
      <family val="2"/>
    </font>
    <font>
      <b/>
      <i/>
      <sz val="10"/>
      <color indexed="8"/>
      <name val="Arial"/>
      <family val="2"/>
    </font>
    <font>
      <b/>
      <sz val="10"/>
      <color indexed="18"/>
      <name val="Arial"/>
      <family val="2"/>
    </font>
    <font>
      <sz val="11"/>
      <name val="Calibri"/>
      <family val="2"/>
    </font>
    <font>
      <sz val="14"/>
      <name val="Calibri"/>
      <family val="2"/>
    </font>
    <font>
      <b/>
      <sz val="14"/>
      <name val="Calibri"/>
      <family val="2"/>
    </font>
    <font>
      <b/>
      <u val="single"/>
      <sz val="14"/>
      <name val="Calibri"/>
      <family val="2"/>
    </font>
    <font>
      <sz val="7"/>
      <name val="Times New Roman"/>
      <family val="1"/>
    </font>
    <font>
      <i/>
      <sz val="14"/>
      <color indexed="56"/>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2"/>
      <name val="Arial"/>
      <family val="2"/>
    </font>
    <font>
      <b/>
      <sz val="12"/>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tint="0.39998000860214233"/>
      <name val="Arial"/>
      <family val="2"/>
    </font>
    <font>
      <b/>
      <sz val="12"/>
      <color rgb="FF0070C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theme="0"/>
        <bgColor indexed="64"/>
      </patternFill>
    </fill>
    <fill>
      <patternFill patternType="solid">
        <fgColor rgb="FFFFFF00"/>
        <bgColor indexed="64"/>
      </patternFill>
    </fill>
    <fill>
      <patternFill patternType="solid">
        <fgColor indexed="31"/>
        <bgColor indexed="64"/>
      </patternFill>
    </fill>
    <fill>
      <patternFill patternType="solid">
        <fgColor rgb="FFCCCCFF"/>
        <bgColor indexed="64"/>
      </patternFill>
    </fill>
    <fill>
      <patternFill patternType="solid">
        <fgColor indexed="13"/>
        <bgColor indexed="64"/>
      </patternFill>
    </fill>
    <fill>
      <patternFill patternType="solid">
        <fgColor indexed="15"/>
        <bgColor indexed="64"/>
      </patternFill>
    </fill>
    <fill>
      <patternFill patternType="solid">
        <fgColor indexed="49"/>
        <bgColor indexed="64"/>
      </patternFill>
    </fill>
    <fill>
      <patternFill patternType="solid">
        <fgColor indexed="51"/>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indexed="40"/>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dashed"/>
    </border>
    <border>
      <left>
        <color indexed="63"/>
      </left>
      <right style="thin"/>
      <top>
        <color indexed="63"/>
      </top>
      <bottom style="dashed"/>
    </border>
    <border>
      <left style="thin"/>
      <right style="thin"/>
      <top>
        <color indexed="63"/>
      </top>
      <bottom style="dashed"/>
    </border>
    <border>
      <left style="thin"/>
      <right>
        <color indexed="63"/>
      </right>
      <top style="dashed"/>
      <bottom style="dashed"/>
    </border>
    <border>
      <left>
        <color indexed="63"/>
      </left>
      <right style="thin"/>
      <top style="dashed"/>
      <bottom style="dashed"/>
    </border>
    <border>
      <left style="thin"/>
      <right style="thin"/>
      <top style="dashed"/>
      <bottom style="dashed"/>
    </border>
    <border>
      <left>
        <color indexed="63"/>
      </left>
      <right>
        <color indexed="63"/>
      </right>
      <top style="dashed"/>
      <bottom>
        <color indexed="63"/>
      </bottom>
    </border>
    <border>
      <left>
        <color indexed="63"/>
      </left>
      <right style="thin"/>
      <top style="dashed"/>
      <bottom>
        <color indexed="63"/>
      </bottom>
    </border>
    <border>
      <left style="thin"/>
      <right style="thin"/>
      <top style="dashed"/>
      <bottom style="thin"/>
    </border>
    <border>
      <left>
        <color indexed="63"/>
      </left>
      <right>
        <color indexed="63"/>
      </right>
      <top style="dashed"/>
      <bottom style="thin"/>
    </border>
    <border>
      <left>
        <color indexed="63"/>
      </left>
      <right style="thin"/>
      <top style="dashed"/>
      <bottom style="thin"/>
    </border>
    <border>
      <left style="thin"/>
      <right style="thin"/>
      <top>
        <color indexed="63"/>
      </top>
      <bottom style="thin"/>
    </border>
    <border>
      <left style="thin"/>
      <right>
        <color indexed="63"/>
      </right>
      <top style="thin"/>
      <bottom style="thin"/>
    </border>
    <border>
      <left>
        <color indexed="63"/>
      </left>
      <right>
        <color indexed="63"/>
      </right>
      <top style="dashed"/>
      <bottom style="dashed"/>
    </border>
    <border>
      <left style="thin"/>
      <right>
        <color indexed="63"/>
      </right>
      <top style="dashed"/>
      <bottom>
        <color indexed="63"/>
      </bottom>
    </border>
    <border>
      <left style="thin"/>
      <right style="thin"/>
      <top style="dashed"/>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dashed"/>
    </border>
    <border>
      <left>
        <color indexed="63"/>
      </left>
      <right>
        <color indexed="63"/>
      </right>
      <top style="medium"/>
      <bottom style="medium"/>
    </border>
    <border>
      <left>
        <color indexed="63"/>
      </left>
      <right>
        <color indexed="63"/>
      </right>
      <top style="medium"/>
      <bottom>
        <color indexed="63"/>
      </bottom>
    </border>
    <border>
      <left style="thin"/>
      <right style="thin"/>
      <top style="thin"/>
      <bottom>
        <color indexed="63"/>
      </bottom>
    </border>
    <border>
      <left style="thin"/>
      <right style="thin"/>
      <top style="thin"/>
      <bottom style="dashed"/>
    </border>
    <border>
      <left>
        <color indexed="63"/>
      </left>
      <right style="thin"/>
      <top style="thin"/>
      <bottom>
        <color indexed="63"/>
      </bottom>
    </border>
    <border>
      <left>
        <color indexed="63"/>
      </left>
      <right style="thin"/>
      <top>
        <color indexed="63"/>
      </top>
      <bottom style="thin"/>
    </border>
    <border>
      <left style="double"/>
      <right style="thin"/>
      <top style="double"/>
      <bottom style="thin"/>
    </border>
    <border>
      <left>
        <color indexed="63"/>
      </left>
      <right>
        <color indexed="63"/>
      </right>
      <top style="double"/>
      <bottom style="thin"/>
    </border>
    <border>
      <left style="double"/>
      <right style="thin"/>
      <top style="thin"/>
      <bottom style="double"/>
    </border>
    <border>
      <left>
        <color indexed="63"/>
      </left>
      <right>
        <color indexed="63"/>
      </right>
      <top style="thin"/>
      <bottom style="double"/>
    </border>
    <border>
      <left style="thin"/>
      <right style="double"/>
      <top style="thin"/>
      <bottom style="double"/>
    </border>
    <border>
      <left style="double"/>
      <right style="thin"/>
      <top>
        <color indexed="63"/>
      </top>
      <bottom style="thin"/>
    </border>
    <border>
      <left style="thin"/>
      <right style="double"/>
      <top>
        <color indexed="63"/>
      </top>
      <bottom style="thin"/>
    </border>
    <border>
      <left style="double"/>
      <right style="thin"/>
      <top style="thin"/>
      <bottom style="thin"/>
    </border>
    <border>
      <left style="thin"/>
      <right style="double"/>
      <top style="thin"/>
      <bottom style="thin"/>
    </border>
    <border>
      <left style="double"/>
      <right style="thin"/>
      <top>
        <color indexed="63"/>
      </top>
      <bottom style="double"/>
    </border>
    <border>
      <left>
        <color indexed="63"/>
      </left>
      <right>
        <color indexed="63"/>
      </right>
      <top>
        <color indexed="63"/>
      </top>
      <bottom style="double"/>
    </border>
    <border>
      <left style="thin"/>
      <right style="double"/>
      <top>
        <color indexed="63"/>
      </top>
      <bottom style="double"/>
    </border>
    <border>
      <left style="double"/>
      <right style="thin"/>
      <top style="double"/>
      <bottom style="double"/>
    </border>
    <border>
      <left>
        <color indexed="63"/>
      </left>
      <right>
        <color indexed="63"/>
      </right>
      <top style="double"/>
      <bottom style="double"/>
    </border>
    <border>
      <left style="thin"/>
      <right style="double"/>
      <top style="double"/>
      <bottom style="double"/>
    </border>
    <border>
      <left style="thin"/>
      <right style="double"/>
      <top style="double"/>
      <bottom style="thin"/>
    </border>
    <border>
      <left style="thin"/>
      <right>
        <color indexed="63"/>
      </right>
      <top style="thin"/>
      <bottom style="dashed"/>
    </border>
    <border>
      <left style="medium"/>
      <right style="thin"/>
      <top style="medium"/>
      <bottom style="thin"/>
    </border>
    <border>
      <left style="thin"/>
      <right style="thin"/>
      <top style="medium"/>
      <bottom style="thin"/>
    </border>
    <border>
      <left style="medium"/>
      <right style="thin"/>
      <top>
        <color indexed="63"/>
      </top>
      <bottom style="dashed"/>
    </border>
    <border>
      <left>
        <color indexed="63"/>
      </left>
      <right style="medium"/>
      <top>
        <color indexed="63"/>
      </top>
      <bottom style="dashed"/>
    </border>
    <border>
      <left>
        <color indexed="63"/>
      </left>
      <right style="medium"/>
      <top style="dashed"/>
      <bottom style="dashed"/>
    </border>
    <border>
      <left style="medium"/>
      <right style="thin"/>
      <top style="dashed"/>
      <bottom style="dashed"/>
    </border>
    <border>
      <left style="medium"/>
      <right>
        <color indexed="63"/>
      </right>
      <top style="dashed"/>
      <bottom style="dashed"/>
    </border>
    <border>
      <left style="medium"/>
      <right style="thin"/>
      <top style="dashed"/>
      <bottom>
        <color indexed="63"/>
      </bottom>
    </border>
    <border>
      <left style="medium"/>
      <right>
        <color indexed="63"/>
      </right>
      <top style="thin"/>
      <bottom style="dashed"/>
    </border>
    <border>
      <left style="medium"/>
      <right style="thin"/>
      <top style="medium"/>
      <bottom style="medium"/>
    </border>
    <border>
      <left style="thin"/>
      <right style="thin"/>
      <top style="medium"/>
      <bottom style="medium"/>
    </border>
    <border>
      <left style="medium"/>
      <right style="thin"/>
      <top>
        <color indexed="63"/>
      </top>
      <bottom style="thin"/>
    </border>
    <border>
      <left style="medium"/>
      <right style="medium"/>
      <top style="medium"/>
      <bottom style="medium"/>
    </border>
    <border>
      <left style="medium"/>
      <right style="thin"/>
      <top style="dashed"/>
      <bottom style="medium"/>
    </border>
    <border>
      <left style="medium"/>
      <right style="thin"/>
      <top style="thin"/>
      <bottom style="dashed"/>
    </border>
    <border>
      <left style="medium"/>
      <right style="medium"/>
      <top style="medium"/>
      <bottom>
        <color indexed="63"/>
      </bottom>
    </border>
    <border>
      <left style="medium"/>
      <right style="medium"/>
      <top>
        <color indexed="63"/>
      </top>
      <bottom style="medium"/>
    </border>
    <border>
      <left style="thin"/>
      <right style="thin"/>
      <top style="medium"/>
      <bottom style="dashed"/>
    </border>
    <border>
      <left style="thin"/>
      <right style="medium"/>
      <top style="medium"/>
      <bottom style="dashed"/>
    </border>
    <border>
      <left style="thin"/>
      <right style="medium"/>
      <top style="dashed"/>
      <bottom style="dashed"/>
    </border>
    <border>
      <left style="thin"/>
      <right style="thin"/>
      <top style="dashed"/>
      <bottom style="medium"/>
    </border>
    <border>
      <left style="thin"/>
      <right style="medium"/>
      <top style="dashed"/>
      <bottom style="medium"/>
    </border>
    <border>
      <left style="medium"/>
      <right style="thin"/>
      <top style="medium"/>
      <bottom style="dashed"/>
    </border>
    <border>
      <left style="medium"/>
      <right style="medium"/>
      <top style="thin"/>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dashed"/>
    </border>
    <border>
      <left style="medium"/>
      <right style="medium"/>
      <top style="dashed"/>
      <bottom style="dashed"/>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color indexed="63"/>
      </left>
      <right>
        <color indexed="63"/>
      </right>
      <top style="thin"/>
      <bottom style="dashed"/>
    </border>
    <border>
      <left>
        <color indexed="63"/>
      </left>
      <right style="thin"/>
      <top style="thin"/>
      <bottom style="dashed"/>
    </border>
    <border>
      <left style="thin"/>
      <right>
        <color indexed="63"/>
      </right>
      <top style="dotted"/>
      <bottom style="dashed"/>
    </border>
    <border>
      <left style="thin"/>
      <right>
        <color indexed="63"/>
      </right>
      <top style="dashed"/>
      <bottom style="dotted"/>
    </border>
    <border>
      <left style="thin"/>
      <right>
        <color indexed="63"/>
      </right>
      <top style="dotted"/>
      <bottom style="dotted"/>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medium"/>
    </border>
    <border>
      <left style="thin"/>
      <right style="medium"/>
      <top style="medium"/>
      <bottom style="thin"/>
    </border>
    <border>
      <left style="thin"/>
      <right style="medium"/>
      <top style="thin"/>
      <bottom style="dashed"/>
    </border>
    <border>
      <left style="medium"/>
      <right>
        <color indexed="63"/>
      </right>
      <top>
        <color indexed="63"/>
      </top>
      <bottom style="dashed"/>
    </border>
    <border>
      <left style="medium"/>
      <right>
        <color indexed="63"/>
      </right>
      <top style="dashed"/>
      <bottom style="medium"/>
    </border>
    <border>
      <left>
        <color indexed="63"/>
      </left>
      <right style="thin"/>
      <top>
        <color indexed="63"/>
      </top>
      <bottom>
        <color indexed="63"/>
      </bottom>
    </border>
    <border>
      <left style="medium"/>
      <right>
        <color indexed="63"/>
      </right>
      <top style="medium"/>
      <bottom style="medium"/>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dashed"/>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0" fillId="0" borderId="0">
      <alignment/>
      <protection/>
    </xf>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7" fontId="0" fillId="0" borderId="0" applyFont="0" applyFill="0" applyBorder="0" applyAlignment="0" applyProtection="0"/>
  </cellStyleXfs>
  <cellXfs count="695">
    <xf numFmtId="0" fontId="0" fillId="0" borderId="0" xfId="0" applyAlignment="1">
      <alignment/>
    </xf>
    <xf numFmtId="0" fontId="0" fillId="0" borderId="10" xfId="0" applyBorder="1" applyAlignment="1">
      <alignment horizontal="center" vertical="center"/>
    </xf>
    <xf numFmtId="0" fontId="0" fillId="0" borderId="10" xfId="0" applyBorder="1" applyAlignment="1">
      <alignment horizontal="center" vertical="center" wrapText="1"/>
    </xf>
    <xf numFmtId="0" fontId="3" fillId="0" borderId="0" xfId="0" applyFont="1" applyAlignment="1">
      <alignment/>
    </xf>
    <xf numFmtId="0" fontId="0" fillId="0" borderId="11" xfId="0" applyFill="1" applyBorder="1" applyAlignment="1">
      <alignment/>
    </xf>
    <xf numFmtId="0" fontId="0" fillId="0" borderId="12" xfId="0" applyFill="1" applyBorder="1" applyAlignment="1">
      <alignment/>
    </xf>
    <xf numFmtId="0" fontId="0" fillId="0" borderId="12" xfId="0" applyFill="1" applyBorder="1" applyAlignment="1">
      <alignment horizontal="center"/>
    </xf>
    <xf numFmtId="0" fontId="0" fillId="0" borderId="13" xfId="0"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4" fillId="0" borderId="0" xfId="0" applyFont="1" applyFill="1" applyBorder="1" applyAlignment="1">
      <alignment horizontal="center"/>
    </xf>
    <xf numFmtId="0" fontId="0" fillId="0" borderId="14" xfId="0" applyFill="1" applyBorder="1" applyAlignment="1">
      <alignment/>
    </xf>
    <xf numFmtId="0" fontId="0" fillId="0" borderId="15" xfId="0" applyFill="1" applyBorder="1" applyAlignment="1">
      <alignment/>
    </xf>
    <xf numFmtId="0" fontId="0" fillId="0" borderId="15" xfId="0" applyFill="1" applyBorder="1" applyAlignment="1">
      <alignment horizontal="center"/>
    </xf>
    <xf numFmtId="0" fontId="0" fillId="0" borderId="0" xfId="0" applyBorder="1" applyAlignment="1">
      <alignment horizontal="center" vertical="center"/>
    </xf>
    <xf numFmtId="0" fontId="0" fillId="0" borderId="0" xfId="0" applyBorder="1" applyAlignment="1">
      <alignment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2" xfId="0" applyBorder="1" applyAlignment="1">
      <alignment vertical="center"/>
    </xf>
    <xf numFmtId="0" fontId="0" fillId="0" borderId="10" xfId="0" applyFill="1" applyBorder="1" applyAlignment="1">
      <alignment horizontal="center" vertical="center"/>
    </xf>
    <xf numFmtId="0" fontId="4" fillId="0" borderId="16" xfId="0" applyFont="1" applyBorder="1" applyAlignment="1">
      <alignment horizontal="center"/>
    </xf>
    <xf numFmtId="0" fontId="4" fillId="0" borderId="16" xfId="0" applyFont="1" applyBorder="1" applyAlignment="1">
      <alignment/>
    </xf>
    <xf numFmtId="0" fontId="4" fillId="0" borderId="17" xfId="0" applyFont="1" applyBorder="1" applyAlignment="1">
      <alignment/>
    </xf>
    <xf numFmtId="173" fontId="4" fillId="0" borderId="18" xfId="0" applyNumberFormat="1" applyFont="1" applyBorder="1" applyAlignment="1">
      <alignment horizontal="right"/>
    </xf>
    <xf numFmtId="0" fontId="0" fillId="0" borderId="19" xfId="0" applyBorder="1" applyAlignment="1">
      <alignment horizontal="center"/>
    </xf>
    <xf numFmtId="0" fontId="0" fillId="0" borderId="19" xfId="0" applyBorder="1" applyAlignment="1">
      <alignment/>
    </xf>
    <xf numFmtId="0" fontId="5" fillId="0" borderId="20" xfId="0" applyFont="1" applyBorder="1" applyAlignment="1">
      <alignment/>
    </xf>
    <xf numFmtId="173" fontId="0" fillId="0" borderId="21" xfId="0" applyNumberFormat="1" applyFont="1" applyBorder="1" applyAlignment="1">
      <alignment horizontal="right"/>
    </xf>
    <xf numFmtId="0" fontId="4" fillId="0" borderId="21" xfId="0" applyFont="1" applyBorder="1" applyAlignment="1">
      <alignment horizontal="center"/>
    </xf>
    <xf numFmtId="0" fontId="4" fillId="0" borderId="22" xfId="0" applyFont="1" applyFill="1" applyBorder="1" applyAlignment="1">
      <alignment/>
    </xf>
    <xf numFmtId="0" fontId="4" fillId="0" borderId="23" xfId="0" applyFont="1" applyFill="1" applyBorder="1" applyAlignment="1">
      <alignment/>
    </xf>
    <xf numFmtId="0" fontId="4" fillId="0" borderId="24" xfId="0" applyFont="1" applyBorder="1" applyAlignment="1">
      <alignment horizontal="center"/>
    </xf>
    <xf numFmtId="0" fontId="4" fillId="0" borderId="25" xfId="0" applyFont="1" applyFill="1" applyBorder="1" applyAlignment="1">
      <alignment/>
    </xf>
    <xf numFmtId="0" fontId="5" fillId="0" borderId="26" xfId="0" applyFont="1" applyFill="1" applyBorder="1" applyAlignment="1">
      <alignment/>
    </xf>
    <xf numFmtId="173" fontId="4" fillId="0" borderId="21" xfId="0" applyNumberFormat="1" applyFont="1" applyBorder="1" applyAlignment="1">
      <alignment horizontal="right"/>
    </xf>
    <xf numFmtId="172" fontId="4" fillId="0" borderId="10" xfId="0" applyNumberFormat="1" applyFont="1" applyBorder="1" applyAlignment="1">
      <alignment/>
    </xf>
    <xf numFmtId="9" fontId="4" fillId="0" borderId="10" xfId="0" applyNumberFormat="1" applyFont="1" applyBorder="1" applyAlignment="1">
      <alignment/>
    </xf>
    <xf numFmtId="0" fontId="0" fillId="0" borderId="10" xfId="0" applyFont="1" applyFill="1" applyBorder="1" applyAlignment="1">
      <alignment horizontal="center"/>
    </xf>
    <xf numFmtId="174" fontId="0" fillId="0" borderId="0" xfId="0" applyNumberFormat="1" applyBorder="1" applyAlignment="1">
      <alignment/>
    </xf>
    <xf numFmtId="3" fontId="0" fillId="0" borderId="0" xfId="0" applyNumberFormat="1" applyBorder="1" applyAlignment="1">
      <alignment/>
    </xf>
    <xf numFmtId="0" fontId="4" fillId="0" borderId="27" xfId="0" applyFont="1" applyFill="1" applyBorder="1" applyAlignment="1">
      <alignment horizontal="center" vertical="center"/>
    </xf>
    <xf numFmtId="0" fontId="4" fillId="0" borderId="18" xfId="0" applyFont="1" applyBorder="1" applyAlignment="1">
      <alignment horizontal="center"/>
    </xf>
    <xf numFmtId="3" fontId="4" fillId="0" borderId="18" xfId="0" applyNumberFormat="1" applyFont="1" applyBorder="1" applyAlignment="1">
      <alignment horizontal="right"/>
    </xf>
    <xf numFmtId="0" fontId="0" fillId="0" borderId="21" xfId="0" applyBorder="1" applyAlignment="1">
      <alignment horizontal="center"/>
    </xf>
    <xf numFmtId="0" fontId="4" fillId="0" borderId="16" xfId="0" applyFont="1" applyBorder="1" applyAlignment="1">
      <alignment horizontal="left"/>
    </xf>
    <xf numFmtId="0" fontId="4" fillId="0" borderId="19" xfId="0" applyFont="1" applyBorder="1" applyAlignment="1">
      <alignment horizontal="left"/>
    </xf>
    <xf numFmtId="3" fontId="0" fillId="0" borderId="21" xfId="0" applyNumberFormat="1" applyBorder="1" applyAlignment="1">
      <alignment horizontal="right"/>
    </xf>
    <xf numFmtId="3" fontId="6" fillId="0" borderId="10" xfId="0" applyNumberFormat="1" applyFont="1" applyFill="1" applyBorder="1" applyAlignment="1">
      <alignment horizontal="right" vertical="center"/>
    </xf>
    <xf numFmtId="0" fontId="8" fillId="0" borderId="0" xfId="0" applyFont="1" applyAlignment="1">
      <alignment vertical="center"/>
    </xf>
    <xf numFmtId="0" fontId="4" fillId="0" borderId="10" xfId="0" applyFont="1" applyFill="1" applyBorder="1" applyAlignment="1">
      <alignment horizontal="center" vertical="center"/>
    </xf>
    <xf numFmtId="0" fontId="4" fillId="0" borderId="28" xfId="0" applyFont="1" applyBorder="1" applyAlignment="1">
      <alignment horizontal="center"/>
    </xf>
    <xf numFmtId="3" fontId="4" fillId="0" borderId="10" xfId="0" applyNumberFormat="1" applyFont="1" applyBorder="1" applyAlignment="1">
      <alignment/>
    </xf>
    <xf numFmtId="0" fontId="0" fillId="0" borderId="16" xfId="0" applyBorder="1" applyAlignment="1">
      <alignment horizontal="center"/>
    </xf>
    <xf numFmtId="3" fontId="0" fillId="0" borderId="18" xfId="0" applyNumberFormat="1" applyBorder="1" applyAlignment="1">
      <alignment/>
    </xf>
    <xf numFmtId="0" fontId="0" fillId="0" borderId="19" xfId="0" applyFont="1" applyFill="1" applyBorder="1" applyAlignment="1">
      <alignment/>
    </xf>
    <xf numFmtId="0" fontId="0" fillId="0" borderId="29" xfId="0" applyFont="1" applyFill="1" applyBorder="1" applyAlignment="1">
      <alignment/>
    </xf>
    <xf numFmtId="0" fontId="0" fillId="0" borderId="20" xfId="0" applyFont="1" applyFill="1" applyBorder="1" applyAlignment="1">
      <alignment/>
    </xf>
    <xf numFmtId="3" fontId="0" fillId="0" borderId="21" xfId="0" applyNumberFormat="1" applyBorder="1" applyAlignment="1">
      <alignment/>
    </xf>
    <xf numFmtId="14" fontId="0" fillId="0" borderId="30" xfId="0" applyNumberFormat="1" applyBorder="1" applyAlignment="1">
      <alignment horizontal="center"/>
    </xf>
    <xf numFmtId="3" fontId="0" fillId="0" borderId="31" xfId="0" applyNumberFormat="1" applyBorder="1" applyAlignment="1">
      <alignment/>
    </xf>
    <xf numFmtId="0" fontId="4" fillId="0" borderId="28" xfId="0" applyFont="1" applyBorder="1" applyAlignment="1">
      <alignment horizontal="center"/>
    </xf>
    <xf numFmtId="14" fontId="0" fillId="0" borderId="13" xfId="0" applyNumberFormat="1" applyBorder="1" applyAlignment="1">
      <alignment horizontal="center"/>
    </xf>
    <xf numFmtId="3" fontId="0" fillId="0" borderId="32" xfId="0" applyNumberFormat="1" applyBorder="1" applyAlignment="1">
      <alignment/>
    </xf>
    <xf numFmtId="16" fontId="4" fillId="0" borderId="28" xfId="0" applyNumberFormat="1" applyFont="1" applyBorder="1" applyAlignment="1">
      <alignment horizontal="center"/>
    </xf>
    <xf numFmtId="0" fontId="0" fillId="0" borderId="13" xfId="0" applyBorder="1" applyAlignment="1">
      <alignment horizontal="center"/>
    </xf>
    <xf numFmtId="3" fontId="0" fillId="0" borderId="32" xfId="0" applyNumberFormat="1" applyFont="1" applyBorder="1" applyAlignment="1">
      <alignment/>
    </xf>
    <xf numFmtId="16" fontId="4" fillId="0" borderId="28" xfId="0" applyNumberFormat="1" applyFont="1" applyBorder="1" applyAlignment="1">
      <alignment horizontal="center"/>
    </xf>
    <xf numFmtId="175" fontId="9" fillId="0" borderId="10" xfId="0" applyNumberFormat="1" applyFont="1" applyBorder="1" applyAlignment="1">
      <alignment/>
    </xf>
    <xf numFmtId="0" fontId="4" fillId="0" borderId="28" xfId="0" applyFont="1" applyFill="1" applyBorder="1" applyAlignment="1">
      <alignment horizontal="center"/>
    </xf>
    <xf numFmtId="3" fontId="6" fillId="0" borderId="10" xfId="0" applyNumberFormat="1" applyFont="1" applyFill="1" applyBorder="1" applyAlignment="1">
      <alignment/>
    </xf>
    <xf numFmtId="0" fontId="4" fillId="0" borderId="10" xfId="0" applyFont="1" applyFill="1" applyBorder="1" applyAlignment="1">
      <alignment horizontal="center" vertical="center"/>
    </xf>
    <xf numFmtId="0" fontId="0" fillId="0" borderId="21" xfId="0" applyFill="1" applyBorder="1" applyAlignment="1">
      <alignment horizontal="center"/>
    </xf>
    <xf numFmtId="0" fontId="0" fillId="0" borderId="31" xfId="0" applyBorder="1" applyAlignment="1">
      <alignment horizontal="center"/>
    </xf>
    <xf numFmtId="0" fontId="0" fillId="0" borderId="15" xfId="0" applyBorder="1" applyAlignment="1">
      <alignment/>
    </xf>
    <xf numFmtId="0" fontId="4" fillId="0" borderId="27" xfId="0" applyFont="1" applyFill="1" applyBorder="1" applyAlignment="1">
      <alignment horizontal="center" vertical="center"/>
    </xf>
    <xf numFmtId="178" fontId="4" fillId="0" borderId="18" xfId="0" applyNumberFormat="1" applyFont="1" applyBorder="1" applyAlignment="1">
      <alignment horizontal="center"/>
    </xf>
    <xf numFmtId="178" fontId="0" fillId="0" borderId="18" xfId="0" applyNumberFormat="1" applyFont="1" applyBorder="1" applyAlignment="1">
      <alignment horizontal="center"/>
    </xf>
    <xf numFmtId="178" fontId="4" fillId="0" borderId="21" xfId="0" applyNumberFormat="1" applyFont="1" applyFill="1" applyBorder="1" applyAlignment="1">
      <alignment horizontal="center"/>
    </xf>
    <xf numFmtId="178" fontId="4" fillId="0" borderId="21" xfId="0" applyNumberFormat="1" applyFont="1" applyBorder="1" applyAlignment="1">
      <alignment horizontal="center"/>
    </xf>
    <xf numFmtId="0" fontId="4" fillId="0" borderId="0" xfId="0" applyFont="1" applyAlignment="1">
      <alignment/>
    </xf>
    <xf numFmtId="3" fontId="4" fillId="0" borderId="21" xfId="0" applyNumberFormat="1" applyFont="1" applyBorder="1" applyAlignment="1">
      <alignment horizontal="right"/>
    </xf>
    <xf numFmtId="178" fontId="4" fillId="0" borderId="21" xfId="0" applyNumberFormat="1" applyFont="1" applyBorder="1" applyAlignment="1">
      <alignment horizontal="center"/>
    </xf>
    <xf numFmtId="178" fontId="0" fillId="0" borderId="21" xfId="0" applyNumberFormat="1" applyFont="1" applyBorder="1" applyAlignment="1">
      <alignment horizontal="center"/>
    </xf>
    <xf numFmtId="178" fontId="0" fillId="0" borderId="21" xfId="0" applyNumberFormat="1" applyBorder="1" applyAlignment="1">
      <alignment horizontal="center"/>
    </xf>
    <xf numFmtId="1" fontId="4" fillId="0" borderId="21" xfId="0" applyNumberFormat="1" applyFont="1" applyBorder="1" applyAlignment="1">
      <alignment horizontal="center"/>
    </xf>
    <xf numFmtId="0" fontId="8" fillId="0" borderId="0" xfId="0" applyFont="1" applyAlignment="1">
      <alignment vertical="center"/>
    </xf>
    <xf numFmtId="0" fontId="0" fillId="0" borderId="0" xfId="0" applyFont="1" applyAlignment="1">
      <alignment/>
    </xf>
    <xf numFmtId="0" fontId="0" fillId="0" borderId="0" xfId="0" applyFont="1" applyFill="1" applyAlignment="1">
      <alignment/>
    </xf>
    <xf numFmtId="0" fontId="0" fillId="0" borderId="28" xfId="0" applyFont="1" applyFill="1" applyBorder="1" applyAlignment="1">
      <alignment horizontal="center"/>
    </xf>
    <xf numFmtId="0" fontId="4" fillId="0" borderId="33" xfId="0" applyFont="1" applyFill="1" applyBorder="1" applyAlignment="1">
      <alignment horizontal="center"/>
    </xf>
    <xf numFmtId="0" fontId="0" fillId="0" borderId="33" xfId="0" applyFont="1" applyFill="1" applyBorder="1" applyAlignment="1">
      <alignment horizontal="center"/>
    </xf>
    <xf numFmtId="0" fontId="0" fillId="0" borderId="18" xfId="0" applyFont="1" applyBorder="1" applyAlignment="1">
      <alignment horizontal="center"/>
    </xf>
    <xf numFmtId="0" fontId="0" fillId="33" borderId="34" xfId="0" applyFont="1" applyFill="1" applyBorder="1" applyAlignment="1">
      <alignment horizontal="center"/>
    </xf>
    <xf numFmtId="0" fontId="4" fillId="33" borderId="34" xfId="0" applyFont="1" applyFill="1" applyBorder="1" applyAlignment="1">
      <alignment horizontal="center"/>
    </xf>
    <xf numFmtId="0" fontId="4" fillId="33" borderId="17" xfId="0" applyFont="1" applyFill="1" applyBorder="1" applyAlignment="1">
      <alignment horizontal="center"/>
    </xf>
    <xf numFmtId="0" fontId="0" fillId="0" borderId="24" xfId="0" applyFont="1" applyBorder="1" applyAlignment="1">
      <alignment horizontal="center"/>
    </xf>
    <xf numFmtId="0" fontId="0" fillId="33" borderId="25" xfId="0" applyFont="1" applyFill="1" applyBorder="1" applyAlignment="1">
      <alignment horizontal="center"/>
    </xf>
    <xf numFmtId="0" fontId="4" fillId="33" borderId="25" xfId="0" applyFont="1" applyFill="1" applyBorder="1" applyAlignment="1">
      <alignment horizontal="center"/>
    </xf>
    <xf numFmtId="0" fontId="4" fillId="33" borderId="26"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11" fillId="0" borderId="0" xfId="0" applyFont="1" applyAlignment="1">
      <alignment vertical="center"/>
    </xf>
    <xf numFmtId="0" fontId="0" fillId="0" borderId="0" xfId="0" applyBorder="1" applyAlignment="1">
      <alignment/>
    </xf>
    <xf numFmtId="0" fontId="6" fillId="0" borderId="0" xfId="0" applyFont="1" applyAlignment="1">
      <alignment/>
    </xf>
    <xf numFmtId="8" fontId="0" fillId="0" borderId="0" xfId="0" applyNumberFormat="1" applyAlignment="1">
      <alignment/>
    </xf>
    <xf numFmtId="0" fontId="4" fillId="0" borderId="0" xfId="0" applyFont="1" applyAlignment="1">
      <alignment horizontal="center"/>
    </xf>
    <xf numFmtId="0" fontId="4" fillId="0" borderId="0" xfId="0" applyFont="1" applyBorder="1" applyAlignment="1">
      <alignment horizontal="center"/>
    </xf>
    <xf numFmtId="173" fontId="12" fillId="0" borderId="0" xfId="0" applyNumberFormat="1" applyFont="1" applyBorder="1" applyAlignment="1">
      <alignment/>
    </xf>
    <xf numFmtId="3" fontId="12" fillId="0" borderId="0" xfId="0" applyNumberFormat="1" applyFont="1" applyBorder="1" applyAlignment="1">
      <alignment/>
    </xf>
    <xf numFmtId="1" fontId="0" fillId="0" borderId="15" xfId="0" applyNumberFormat="1" applyBorder="1" applyAlignment="1">
      <alignment horizontal="center"/>
    </xf>
    <xf numFmtId="0" fontId="0" fillId="0" borderId="15" xfId="0" applyBorder="1" applyAlignment="1">
      <alignment horizontal="center"/>
    </xf>
    <xf numFmtId="0" fontId="4" fillId="0" borderId="0" xfId="0" applyFont="1" applyFill="1" applyBorder="1" applyAlignment="1">
      <alignment/>
    </xf>
    <xf numFmtId="0" fontId="4" fillId="0" borderId="0" xfId="0" applyFont="1" applyAlignment="1">
      <alignment horizontal="center"/>
    </xf>
    <xf numFmtId="0" fontId="4" fillId="0" borderId="12" xfId="0" applyFont="1" applyBorder="1" applyAlignment="1">
      <alignment horizontal="center"/>
    </xf>
    <xf numFmtId="3" fontId="4" fillId="0" borderId="0" xfId="0" applyNumberFormat="1" applyFont="1" applyBorder="1" applyAlignment="1">
      <alignment/>
    </xf>
    <xf numFmtId="3" fontId="0" fillId="0" borderId="0" xfId="0" applyNumberFormat="1" applyAlignment="1">
      <alignment/>
    </xf>
    <xf numFmtId="3" fontId="0" fillId="0" borderId="0" xfId="0" applyNumberFormat="1" applyFont="1" applyBorder="1" applyAlignment="1">
      <alignment/>
    </xf>
    <xf numFmtId="3" fontId="0" fillId="0" borderId="35" xfId="0" applyNumberFormat="1" applyBorder="1" applyAlignment="1">
      <alignment/>
    </xf>
    <xf numFmtId="0" fontId="0" fillId="0" borderId="36" xfId="0" applyBorder="1" applyAlignment="1">
      <alignment/>
    </xf>
    <xf numFmtId="0" fontId="13" fillId="0" borderId="0" xfId="0" applyFont="1" applyAlignment="1">
      <alignment/>
    </xf>
    <xf numFmtId="1" fontId="0" fillId="0" borderId="0" xfId="0" applyNumberFormat="1" applyBorder="1" applyAlignment="1">
      <alignment horizontal="center"/>
    </xf>
    <xf numFmtId="0" fontId="4" fillId="0" borderId="0" xfId="0" applyFont="1" applyBorder="1" applyAlignment="1">
      <alignment/>
    </xf>
    <xf numFmtId="0" fontId="0" fillId="0" borderId="0" xfId="0" applyFont="1" applyBorder="1" applyAlignment="1">
      <alignment vertical="center"/>
    </xf>
    <xf numFmtId="0" fontId="4" fillId="0" borderId="0" xfId="0" applyFont="1" applyBorder="1" applyAlignment="1">
      <alignment horizontal="right"/>
    </xf>
    <xf numFmtId="0" fontId="8" fillId="0" borderId="0" xfId="0" applyFont="1" applyFill="1" applyAlignment="1">
      <alignment/>
    </xf>
    <xf numFmtId="3" fontId="4" fillId="0" borderId="0" xfId="0" applyNumberFormat="1" applyFont="1" applyFill="1" applyAlignment="1">
      <alignment/>
    </xf>
    <xf numFmtId="3" fontId="4" fillId="0" borderId="0" xfId="0" applyNumberFormat="1" applyFont="1" applyFill="1" applyBorder="1" applyAlignment="1">
      <alignment/>
    </xf>
    <xf numFmtId="0" fontId="14" fillId="0" borderId="0" xfId="0" applyFont="1" applyAlignment="1">
      <alignment/>
    </xf>
    <xf numFmtId="0" fontId="0" fillId="0" borderId="0" xfId="0" applyFont="1" applyAlignment="1">
      <alignment/>
    </xf>
    <xf numFmtId="0" fontId="9" fillId="0" borderId="37" xfId="0" applyFont="1" applyFill="1" applyBorder="1" applyAlignment="1">
      <alignment horizontal="center" vertical="center"/>
    </xf>
    <xf numFmtId="0" fontId="9" fillId="0" borderId="27" xfId="0" applyFont="1" applyFill="1" applyBorder="1" applyAlignment="1">
      <alignment horizontal="center" vertical="center"/>
    </xf>
    <xf numFmtId="0" fontId="0" fillId="0" borderId="18" xfId="0" applyBorder="1" applyAlignment="1">
      <alignment horizontal="center"/>
    </xf>
    <xf numFmtId="173" fontId="0" fillId="0" borderId="18" xfId="0" applyNumberFormat="1" applyBorder="1" applyAlignment="1">
      <alignment horizontal="right"/>
    </xf>
    <xf numFmtId="173" fontId="0" fillId="0" borderId="20" xfId="0" applyNumberFormat="1" applyFill="1" applyBorder="1" applyAlignment="1">
      <alignment/>
    </xf>
    <xf numFmtId="173" fontId="0" fillId="0" borderId="21" xfId="0" applyNumberFormat="1" applyFont="1" applyBorder="1" applyAlignment="1">
      <alignment horizontal="right"/>
    </xf>
    <xf numFmtId="173" fontId="4" fillId="0" borderId="10" xfId="0" applyNumberFormat="1" applyFont="1" applyBorder="1" applyAlignment="1">
      <alignment horizontal="right" vertical="center"/>
    </xf>
    <xf numFmtId="0" fontId="0" fillId="34" borderId="10" xfId="0" applyFill="1" applyBorder="1" applyAlignment="1">
      <alignment horizontal="center" vertical="center"/>
    </xf>
    <xf numFmtId="0" fontId="4" fillId="0" borderId="38" xfId="0" applyFont="1" applyFill="1" applyBorder="1" applyAlignment="1">
      <alignment horizontal="center"/>
    </xf>
    <xf numFmtId="173" fontId="4" fillId="0" borderId="38" xfId="0" applyNumberFormat="1" applyFont="1" applyFill="1" applyBorder="1" applyAlignment="1">
      <alignment horizontal="right"/>
    </xf>
    <xf numFmtId="16" fontId="0" fillId="0" borderId="21" xfId="0" applyNumberFormat="1" applyFont="1" applyBorder="1" applyAlignment="1">
      <alignment horizontal="center"/>
    </xf>
    <xf numFmtId="16" fontId="4" fillId="0" borderId="24" xfId="0" applyNumberFormat="1" applyFont="1" applyBorder="1" applyAlignment="1">
      <alignment horizontal="center"/>
    </xf>
    <xf numFmtId="0" fontId="4" fillId="0" borderId="23" xfId="0" applyFont="1" applyBorder="1" applyAlignment="1">
      <alignment/>
    </xf>
    <xf numFmtId="172" fontId="4" fillId="0" borderId="10" xfId="0" applyNumberFormat="1" applyFont="1" applyBorder="1" applyAlignment="1">
      <alignment horizontal="right"/>
    </xf>
    <xf numFmtId="9" fontId="4" fillId="0" borderId="10" xfId="0" applyNumberFormat="1" applyFont="1" applyBorder="1" applyAlignment="1">
      <alignment horizontal="right"/>
    </xf>
    <xf numFmtId="3" fontId="3" fillId="0" borderId="0" xfId="0" applyNumberFormat="1" applyFont="1" applyAlignment="1">
      <alignment/>
    </xf>
    <xf numFmtId="0" fontId="7" fillId="0" borderId="10" xfId="0" applyFont="1" applyFill="1" applyBorder="1" applyAlignment="1">
      <alignment horizontal="center" vertical="center"/>
    </xf>
    <xf numFmtId="0" fontId="4" fillId="0" borderId="10" xfId="0" applyFont="1" applyBorder="1" applyAlignment="1">
      <alignment horizontal="center"/>
    </xf>
    <xf numFmtId="3" fontId="4" fillId="0" borderId="10" xfId="0" applyNumberFormat="1" applyFont="1" applyBorder="1" applyAlignment="1">
      <alignment horizontal="center"/>
    </xf>
    <xf numFmtId="0" fontId="0" fillId="0" borderId="10" xfId="0" applyFont="1" applyBorder="1" applyAlignment="1">
      <alignment/>
    </xf>
    <xf numFmtId="3" fontId="0" fillId="0" borderId="10" xfId="0" applyNumberFormat="1" applyFont="1" applyBorder="1" applyAlignment="1">
      <alignment/>
    </xf>
    <xf numFmtId="0" fontId="15" fillId="0" borderId="10" xfId="0" applyFont="1" applyBorder="1" applyAlignment="1">
      <alignment horizontal="center"/>
    </xf>
    <xf numFmtId="0" fontId="16" fillId="0" borderId="0" xfId="0" applyFont="1" applyAlignment="1">
      <alignment/>
    </xf>
    <xf numFmtId="0" fontId="17" fillId="0" borderId="0" xfId="0" applyFont="1" applyAlignment="1">
      <alignment/>
    </xf>
    <xf numFmtId="172" fontId="4" fillId="0" borderId="11" xfId="0" applyNumberFormat="1" applyFont="1" applyBorder="1" applyAlignment="1" applyProtection="1">
      <alignment horizontal="center" vertical="center"/>
      <protection/>
    </xf>
    <xf numFmtId="0" fontId="0" fillId="0" borderId="39" xfId="0" applyBorder="1" applyAlignment="1" applyProtection="1">
      <alignment vertical="center"/>
      <protection/>
    </xf>
    <xf numFmtId="0" fontId="0" fillId="0" borderId="40" xfId="0" applyBorder="1" applyAlignment="1" applyProtection="1">
      <alignment vertical="center"/>
      <protection/>
    </xf>
    <xf numFmtId="0" fontId="0" fillId="0" borderId="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172" fontId="4" fillId="0" borderId="28" xfId="0" applyNumberFormat="1" applyFont="1" applyBorder="1" applyAlignment="1" applyProtection="1">
      <alignment horizontal="center" vertical="center"/>
      <protection/>
    </xf>
    <xf numFmtId="3" fontId="0" fillId="33" borderId="38" xfId="0" applyNumberFormat="1" applyFont="1" applyFill="1" applyBorder="1" applyAlignment="1" applyProtection="1">
      <alignment/>
      <protection locked="0"/>
    </xf>
    <xf numFmtId="3" fontId="0" fillId="33" borderId="21" xfId="0" applyNumberFormat="1" applyFont="1" applyFill="1" applyBorder="1" applyAlignment="1" applyProtection="1">
      <alignment/>
      <protection locked="0"/>
    </xf>
    <xf numFmtId="3" fontId="0" fillId="33" borderId="31" xfId="0" applyNumberFormat="1" applyFont="1" applyFill="1" applyBorder="1" applyAlignment="1" applyProtection="1">
      <alignment/>
      <protection locked="0"/>
    </xf>
    <xf numFmtId="3" fontId="0" fillId="33" borderId="24" xfId="0" applyNumberFormat="1" applyFont="1" applyFill="1" applyBorder="1" applyAlignment="1" applyProtection="1">
      <alignment/>
      <protection locked="0"/>
    </xf>
    <xf numFmtId="173" fontId="0" fillId="33" borderId="18" xfId="0" applyNumberFormat="1" applyFont="1" applyFill="1" applyBorder="1" applyAlignment="1" applyProtection="1">
      <alignment horizontal="right"/>
      <protection locked="0"/>
    </xf>
    <xf numFmtId="0" fontId="0" fillId="0" borderId="0" xfId="0" applyFont="1" applyAlignment="1">
      <alignment horizontal="center"/>
    </xf>
    <xf numFmtId="0" fontId="18" fillId="0" borderId="0" xfId="0" applyFont="1" applyAlignment="1">
      <alignment/>
    </xf>
    <xf numFmtId="0" fontId="19" fillId="0" borderId="0" xfId="0" applyFont="1" applyAlignment="1">
      <alignment/>
    </xf>
    <xf numFmtId="0" fontId="11" fillId="0" borderId="0" xfId="0" applyFont="1" applyAlignment="1">
      <alignment/>
    </xf>
    <xf numFmtId="0" fontId="11" fillId="0" borderId="0" xfId="0" applyFont="1" applyAlignment="1">
      <alignment horizontal="center"/>
    </xf>
    <xf numFmtId="9" fontId="18" fillId="0" borderId="0" xfId="0" applyNumberFormat="1" applyFont="1" applyAlignment="1">
      <alignment horizontal="right"/>
    </xf>
    <xf numFmtId="0" fontId="18" fillId="0" borderId="0" xfId="0" applyFont="1" applyAlignment="1">
      <alignment horizontal="left"/>
    </xf>
    <xf numFmtId="0" fontId="11" fillId="0" borderId="0" xfId="0" applyFont="1" applyAlignment="1">
      <alignment horizontal="left"/>
    </xf>
    <xf numFmtId="0" fontId="11" fillId="0" borderId="0" xfId="0" applyFont="1" applyAlignment="1">
      <alignment horizontal="center"/>
    </xf>
    <xf numFmtId="4" fontId="18" fillId="0" borderId="0" xfId="0" applyNumberFormat="1" applyFont="1" applyAlignment="1">
      <alignment horizontal="center"/>
    </xf>
    <xf numFmtId="0" fontId="18" fillId="0" borderId="0" xfId="0" applyFont="1" applyAlignment="1">
      <alignment/>
    </xf>
    <xf numFmtId="0" fontId="20" fillId="0" borderId="0" xfId="53" applyFont="1" applyAlignment="1" applyProtection="1">
      <alignment/>
      <protection/>
    </xf>
    <xf numFmtId="4" fontId="18" fillId="0" borderId="0" xfId="0" applyNumberFormat="1" applyFont="1" applyAlignment="1">
      <alignment/>
    </xf>
    <xf numFmtId="0" fontId="18" fillId="0" borderId="41" xfId="0" applyFont="1" applyBorder="1" applyAlignment="1">
      <alignment/>
    </xf>
    <xf numFmtId="0" fontId="18" fillId="0" borderId="42" xfId="0" applyFont="1" applyBorder="1" applyAlignment="1">
      <alignment/>
    </xf>
    <xf numFmtId="0" fontId="0" fillId="0" borderId="42" xfId="0" applyBorder="1" applyAlignment="1">
      <alignment/>
    </xf>
    <xf numFmtId="0" fontId="18" fillId="0" borderId="43" xfId="0" applyFont="1" applyBorder="1" applyAlignment="1">
      <alignment/>
    </xf>
    <xf numFmtId="0" fontId="18" fillId="0" borderId="44" xfId="0" applyFont="1" applyBorder="1" applyAlignment="1">
      <alignment/>
    </xf>
    <xf numFmtId="0" fontId="0" fillId="0" borderId="44" xfId="0" applyBorder="1" applyAlignment="1">
      <alignment/>
    </xf>
    <xf numFmtId="4" fontId="18" fillId="0" borderId="45" xfId="0" applyNumberFormat="1" applyFont="1" applyBorder="1" applyAlignment="1">
      <alignment/>
    </xf>
    <xf numFmtId="0" fontId="18" fillId="0" borderId="46" xfId="0" applyFont="1" applyBorder="1" applyAlignment="1">
      <alignment/>
    </xf>
    <xf numFmtId="0" fontId="18" fillId="0" borderId="15" xfId="0" applyFont="1" applyBorder="1" applyAlignment="1">
      <alignment/>
    </xf>
    <xf numFmtId="4" fontId="18" fillId="0" borderId="47" xfId="0" applyNumberFormat="1" applyFont="1" applyBorder="1" applyAlignment="1">
      <alignment/>
    </xf>
    <xf numFmtId="0" fontId="18" fillId="0" borderId="48" xfId="0" applyFont="1" applyBorder="1" applyAlignment="1">
      <alignment/>
    </xf>
    <xf numFmtId="0" fontId="18" fillId="0" borderId="33" xfId="0" applyFont="1" applyBorder="1" applyAlignment="1">
      <alignment/>
    </xf>
    <xf numFmtId="9" fontId="18" fillId="0" borderId="33" xfId="0" applyNumberFormat="1" applyFont="1" applyBorder="1" applyAlignment="1">
      <alignment/>
    </xf>
    <xf numFmtId="0" fontId="0" fillId="0" borderId="33" xfId="0" applyBorder="1" applyAlignment="1">
      <alignment/>
    </xf>
    <xf numFmtId="4" fontId="18" fillId="0" borderId="49" xfId="0" applyNumberFormat="1" applyFont="1" applyBorder="1" applyAlignment="1">
      <alignment/>
    </xf>
    <xf numFmtId="9" fontId="18" fillId="0" borderId="44" xfId="0" applyNumberFormat="1" applyFont="1" applyBorder="1" applyAlignment="1">
      <alignment/>
    </xf>
    <xf numFmtId="9" fontId="18" fillId="0" borderId="15" xfId="0" applyNumberFormat="1" applyFont="1" applyBorder="1" applyAlignment="1">
      <alignment/>
    </xf>
    <xf numFmtId="0" fontId="18" fillId="0" borderId="50" xfId="0" applyFont="1" applyBorder="1" applyAlignment="1">
      <alignment/>
    </xf>
    <xf numFmtId="0" fontId="18" fillId="0" borderId="51" xfId="0" applyFont="1" applyBorder="1" applyAlignment="1">
      <alignment/>
    </xf>
    <xf numFmtId="9" fontId="18" fillId="0" borderId="51" xfId="0" applyNumberFormat="1" applyFont="1" applyBorder="1" applyAlignment="1">
      <alignment/>
    </xf>
    <xf numFmtId="0" fontId="0" fillId="0" borderId="51" xfId="0" applyBorder="1" applyAlignment="1">
      <alignment/>
    </xf>
    <xf numFmtId="4" fontId="18" fillId="0" borderId="52" xfId="0" applyNumberFormat="1" applyFont="1" applyBorder="1" applyAlignment="1">
      <alignment/>
    </xf>
    <xf numFmtId="0" fontId="18" fillId="0" borderId="53" xfId="0" applyFont="1" applyBorder="1" applyAlignment="1">
      <alignment/>
    </xf>
    <xf numFmtId="0" fontId="18" fillId="0" borderId="54" xfId="0" applyFont="1" applyBorder="1" applyAlignment="1">
      <alignment/>
    </xf>
    <xf numFmtId="10" fontId="18" fillId="0" borderId="54" xfId="0" applyNumberFormat="1" applyFont="1" applyBorder="1" applyAlignment="1">
      <alignment/>
    </xf>
    <xf numFmtId="0" fontId="0" fillId="0" borderId="54" xfId="0" applyBorder="1" applyAlignment="1">
      <alignment/>
    </xf>
    <xf numFmtId="4" fontId="18" fillId="0" borderId="55" xfId="0" applyNumberFormat="1" applyFont="1" applyBorder="1" applyAlignment="1">
      <alignment/>
    </xf>
    <xf numFmtId="0" fontId="18" fillId="0" borderId="0" xfId="0" applyFont="1" applyAlignment="1">
      <alignment/>
    </xf>
    <xf numFmtId="0" fontId="0" fillId="0" borderId="0" xfId="0" applyAlignment="1" applyProtection="1">
      <alignment/>
      <protection locked="0"/>
    </xf>
    <xf numFmtId="173" fontId="0" fillId="33" borderId="21" xfId="0" applyNumberFormat="1" applyFont="1" applyFill="1" applyBorder="1" applyAlignment="1" applyProtection="1">
      <alignment horizontal="right"/>
      <protection locked="0"/>
    </xf>
    <xf numFmtId="173" fontId="4" fillId="33" borderId="31" xfId="0" applyNumberFormat="1" applyFont="1" applyFill="1" applyBorder="1" applyAlignment="1" applyProtection="1">
      <alignment horizontal="right"/>
      <protection locked="0"/>
    </xf>
    <xf numFmtId="173" fontId="4" fillId="33" borderId="24" xfId="0" applyNumberFormat="1" applyFont="1" applyFill="1" applyBorder="1" applyAlignment="1" applyProtection="1">
      <alignment horizontal="right"/>
      <protection locked="0"/>
    </xf>
    <xf numFmtId="3" fontId="0" fillId="33" borderId="10" xfId="0" applyNumberFormat="1" applyFill="1" applyBorder="1" applyAlignment="1" applyProtection="1">
      <alignment/>
      <protection locked="0"/>
    </xf>
    <xf numFmtId="3" fontId="0" fillId="33" borderId="18" xfId="0" applyNumberFormat="1" applyFont="1" applyFill="1" applyBorder="1" applyAlignment="1" applyProtection="1">
      <alignment horizontal="right"/>
      <protection locked="0"/>
    </xf>
    <xf numFmtId="3" fontId="0" fillId="33" borderId="21" xfId="0" applyNumberFormat="1" applyFont="1" applyFill="1" applyBorder="1" applyAlignment="1" applyProtection="1">
      <alignment horizontal="right"/>
      <protection locked="0"/>
    </xf>
    <xf numFmtId="3" fontId="4" fillId="33" borderId="21" xfId="0" applyNumberFormat="1" applyFont="1" applyFill="1" applyBorder="1" applyAlignment="1" applyProtection="1">
      <alignment horizontal="right"/>
      <protection locked="0"/>
    </xf>
    <xf numFmtId="1" fontId="0" fillId="33" borderId="27" xfId="0" applyNumberFormat="1" applyFill="1" applyBorder="1" applyAlignment="1" applyProtection="1">
      <alignment horizontal="center"/>
      <protection locked="0"/>
    </xf>
    <xf numFmtId="3" fontId="0" fillId="33" borderId="0" xfId="0" applyNumberFormat="1" applyFill="1" applyAlignment="1" applyProtection="1">
      <alignment/>
      <protection locked="0"/>
    </xf>
    <xf numFmtId="3" fontId="0" fillId="33" borderId="0" xfId="0" applyNumberFormat="1" applyFill="1" applyBorder="1" applyAlignment="1" applyProtection="1">
      <alignment/>
      <protection locked="0"/>
    </xf>
    <xf numFmtId="173" fontId="0" fillId="33" borderId="17" xfId="0" applyNumberFormat="1" applyFill="1" applyBorder="1" applyAlignment="1" applyProtection="1">
      <alignment/>
      <protection locked="0"/>
    </xf>
    <xf numFmtId="0" fontId="0" fillId="0" borderId="0" xfId="0" applyFill="1" applyBorder="1" applyAlignment="1">
      <alignment horizontal="left"/>
    </xf>
    <xf numFmtId="0" fontId="17" fillId="33" borderId="0" xfId="0" applyFont="1" applyFill="1" applyAlignment="1">
      <alignment/>
    </xf>
    <xf numFmtId="0" fontId="0" fillId="33" borderId="0" xfId="0" applyFill="1" applyAlignment="1">
      <alignment/>
    </xf>
    <xf numFmtId="0" fontId="0" fillId="35" borderId="0" xfId="0" applyFont="1" applyFill="1" applyBorder="1" applyAlignment="1">
      <alignment horizontal="center"/>
    </xf>
    <xf numFmtId="0" fontId="0" fillId="35" borderId="10" xfId="0" applyFont="1" applyFill="1" applyBorder="1" applyAlignment="1" applyProtection="1">
      <alignment horizontal="center"/>
      <protection locked="0"/>
    </xf>
    <xf numFmtId="0" fontId="17" fillId="35" borderId="0" xfId="0" applyFont="1" applyFill="1" applyAlignment="1">
      <alignment/>
    </xf>
    <xf numFmtId="0" fontId="0" fillId="35" borderId="0" xfId="0" applyFill="1" applyAlignment="1">
      <alignment/>
    </xf>
    <xf numFmtId="4" fontId="18" fillId="36" borderId="56" xfId="0" applyNumberFormat="1" applyFont="1" applyFill="1" applyBorder="1" applyAlignment="1" applyProtection="1">
      <alignment/>
      <protection locked="0"/>
    </xf>
    <xf numFmtId="0" fontId="21" fillId="0" borderId="0" xfId="0" applyFont="1" applyAlignment="1">
      <alignment/>
    </xf>
    <xf numFmtId="0" fontId="0" fillId="0" borderId="10" xfId="0" applyBorder="1" applyAlignment="1" applyProtection="1">
      <alignment/>
      <protection/>
    </xf>
    <xf numFmtId="0" fontId="0" fillId="35" borderId="38" xfId="0" applyFill="1" applyBorder="1" applyAlignment="1" applyProtection="1">
      <alignment/>
      <protection locked="0"/>
    </xf>
    <xf numFmtId="0" fontId="0" fillId="35" borderId="38" xfId="0" applyFill="1" applyBorder="1" applyAlignment="1" applyProtection="1">
      <alignment wrapText="1"/>
      <protection locked="0"/>
    </xf>
    <xf numFmtId="0" fontId="0" fillId="33" borderId="38" xfId="0" applyFill="1" applyBorder="1" applyAlignment="1" applyProtection="1">
      <alignment/>
      <protection locked="0"/>
    </xf>
    <xf numFmtId="3" fontId="0" fillId="33" borderId="38" xfId="0" applyNumberFormat="1" applyFill="1" applyBorder="1" applyAlignment="1" applyProtection="1">
      <alignment/>
      <protection locked="0"/>
    </xf>
    <xf numFmtId="0" fontId="0" fillId="35" borderId="18" xfId="0" applyFill="1" applyBorder="1" applyAlignment="1" applyProtection="1">
      <alignment/>
      <protection locked="0"/>
    </xf>
    <xf numFmtId="0" fontId="0" fillId="35" borderId="18" xfId="0" applyFill="1" applyBorder="1" applyAlignment="1" applyProtection="1">
      <alignment wrapText="1"/>
      <protection locked="0"/>
    </xf>
    <xf numFmtId="0" fontId="0" fillId="33" borderId="18" xfId="0" applyFill="1" applyBorder="1" applyAlignment="1" applyProtection="1">
      <alignment/>
      <protection locked="0"/>
    </xf>
    <xf numFmtId="3" fontId="0" fillId="33" borderId="18" xfId="0" applyNumberFormat="1" applyFill="1" applyBorder="1" applyAlignment="1" applyProtection="1">
      <alignment/>
      <protection locked="0"/>
    </xf>
    <xf numFmtId="0" fontId="0" fillId="35" borderId="21" xfId="0" applyFill="1" applyBorder="1" applyAlignment="1" applyProtection="1">
      <alignment/>
      <protection locked="0"/>
    </xf>
    <xf numFmtId="0" fontId="0" fillId="35" borderId="21" xfId="0" applyFill="1" applyBorder="1" applyAlignment="1" applyProtection="1">
      <alignment wrapText="1"/>
      <protection locked="0"/>
    </xf>
    <xf numFmtId="0" fontId="0" fillId="33" borderId="21" xfId="0" applyFill="1" applyBorder="1" applyAlignment="1" applyProtection="1">
      <alignment/>
      <protection locked="0"/>
    </xf>
    <xf numFmtId="3" fontId="0" fillId="33" borderId="21" xfId="0" applyNumberFormat="1" applyFill="1" applyBorder="1" applyAlignment="1" applyProtection="1">
      <alignment/>
      <protection locked="0"/>
    </xf>
    <xf numFmtId="0" fontId="0" fillId="35" borderId="31" xfId="0" applyFill="1" applyBorder="1" applyAlignment="1" applyProtection="1">
      <alignment/>
      <protection locked="0"/>
    </xf>
    <xf numFmtId="0" fontId="0" fillId="35" borderId="31" xfId="0" applyFill="1" applyBorder="1" applyAlignment="1" applyProtection="1">
      <alignment wrapText="1"/>
      <protection locked="0"/>
    </xf>
    <xf numFmtId="0" fontId="0" fillId="33" borderId="31" xfId="0" applyFill="1" applyBorder="1" applyAlignment="1" applyProtection="1">
      <alignment/>
      <protection locked="0"/>
    </xf>
    <xf numFmtId="3" fontId="0" fillId="33" borderId="31" xfId="0" applyNumberFormat="1" applyFill="1" applyBorder="1" applyAlignment="1" applyProtection="1">
      <alignment/>
      <protection locked="0"/>
    </xf>
    <xf numFmtId="0" fontId="0" fillId="35" borderId="24" xfId="0" applyFill="1" applyBorder="1" applyAlignment="1" applyProtection="1">
      <alignment/>
      <protection locked="0"/>
    </xf>
    <xf numFmtId="0" fontId="0" fillId="35" borderId="24" xfId="0" applyFill="1" applyBorder="1" applyAlignment="1" applyProtection="1">
      <alignment wrapText="1"/>
      <protection locked="0"/>
    </xf>
    <xf numFmtId="0" fontId="0" fillId="33" borderId="24" xfId="0" applyFill="1" applyBorder="1" applyAlignment="1" applyProtection="1">
      <alignment/>
      <protection locked="0"/>
    </xf>
    <xf numFmtId="3" fontId="0" fillId="33" borderId="24" xfId="0" applyNumberFormat="1" applyFill="1" applyBorder="1" applyAlignment="1" applyProtection="1">
      <alignment/>
      <protection locked="0"/>
    </xf>
    <xf numFmtId="172" fontId="0" fillId="34" borderId="33" xfId="0" applyNumberFormat="1" applyFill="1" applyBorder="1" applyAlignment="1" applyProtection="1">
      <alignment horizontal="center" vertical="center"/>
      <protection/>
    </xf>
    <xf numFmtId="0" fontId="0" fillId="0" borderId="10" xfId="0" applyFont="1" applyFill="1" applyBorder="1" applyAlignment="1" applyProtection="1">
      <alignment horizontal="center"/>
      <protection/>
    </xf>
    <xf numFmtId="0" fontId="0" fillId="34" borderId="10" xfId="0" applyFont="1" applyFill="1" applyBorder="1" applyAlignment="1" applyProtection="1">
      <alignment horizontal="center"/>
      <protection/>
    </xf>
    <xf numFmtId="3" fontId="4" fillId="33" borderId="18" xfId="0" applyNumberFormat="1" applyFont="1" applyFill="1" applyBorder="1" applyAlignment="1" applyProtection="1">
      <alignment horizontal="right"/>
      <protection locked="0"/>
    </xf>
    <xf numFmtId="3" fontId="4" fillId="33" borderId="21" xfId="0" applyNumberFormat="1" applyFont="1" applyFill="1" applyBorder="1" applyAlignment="1" applyProtection="1">
      <alignment horizontal="right"/>
      <protection locked="0"/>
    </xf>
    <xf numFmtId="3" fontId="4" fillId="0" borderId="21" xfId="0" applyNumberFormat="1" applyFont="1" applyBorder="1" applyAlignment="1">
      <alignment/>
    </xf>
    <xf numFmtId="0" fontId="0" fillId="0" borderId="37" xfId="0" applyBorder="1" applyAlignment="1">
      <alignment horizontal="center" vertical="center"/>
    </xf>
    <xf numFmtId="0" fontId="0" fillId="0" borderId="37" xfId="0" applyBorder="1" applyAlignment="1">
      <alignment horizontal="center" vertical="center" wrapText="1"/>
    </xf>
    <xf numFmtId="0" fontId="0" fillId="0" borderId="38" xfId="0" applyFill="1" applyBorder="1" applyAlignment="1" applyProtection="1">
      <alignment/>
      <protection locked="0"/>
    </xf>
    <xf numFmtId="0" fontId="0" fillId="0" borderId="21" xfId="0" applyFill="1" applyBorder="1" applyAlignment="1" applyProtection="1">
      <alignment/>
      <protection locked="0"/>
    </xf>
    <xf numFmtId="0" fontId="0" fillId="0" borderId="24" xfId="0" applyFill="1" applyBorder="1" applyAlignment="1" applyProtection="1">
      <alignment/>
      <protection locked="0"/>
    </xf>
    <xf numFmtId="0" fontId="0" fillId="0" borderId="10" xfId="0" applyBorder="1" applyAlignment="1">
      <alignment/>
    </xf>
    <xf numFmtId="0" fontId="0" fillId="0" borderId="10" xfId="0" applyFill="1" applyBorder="1" applyAlignment="1" applyProtection="1">
      <alignment/>
      <protection locked="0"/>
    </xf>
    <xf numFmtId="0" fontId="0" fillId="0" borderId="12"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29" xfId="0" applyBorder="1" applyAlignment="1">
      <alignment/>
    </xf>
    <xf numFmtId="0" fontId="0" fillId="0" borderId="20" xfId="0" applyBorder="1" applyAlignment="1">
      <alignment/>
    </xf>
    <xf numFmtId="0" fontId="0" fillId="0" borderId="21" xfId="0" applyBorder="1" applyAlignment="1">
      <alignment/>
    </xf>
    <xf numFmtId="0" fontId="0" fillId="0" borderId="29" xfId="0" applyFill="1" applyBorder="1" applyAlignment="1">
      <alignment/>
    </xf>
    <xf numFmtId="0" fontId="0" fillId="0" borderId="20" xfId="0" applyFill="1" applyBorder="1" applyAlignment="1">
      <alignment/>
    </xf>
    <xf numFmtId="0" fontId="0" fillId="0" borderId="29" xfId="0" applyFont="1" applyFill="1" applyBorder="1" applyAlignment="1">
      <alignment/>
    </xf>
    <xf numFmtId="0" fontId="4" fillId="0" borderId="29" xfId="0" applyFont="1" applyFill="1" applyBorder="1" applyAlignment="1">
      <alignment/>
    </xf>
    <xf numFmtId="0" fontId="4" fillId="0" borderId="20" xfId="0" applyFont="1" applyFill="1" applyBorder="1" applyAlignment="1">
      <alignment/>
    </xf>
    <xf numFmtId="0" fontId="0" fillId="0" borderId="22" xfId="0" applyFill="1" applyBorder="1" applyAlignment="1">
      <alignment/>
    </xf>
    <xf numFmtId="0" fontId="4" fillId="0" borderId="34" xfId="0" applyFont="1" applyBorder="1" applyAlignment="1">
      <alignment/>
    </xf>
    <xf numFmtId="0" fontId="18" fillId="0" borderId="0" xfId="0" applyFont="1" applyAlignment="1">
      <alignment/>
    </xf>
    <xf numFmtId="4" fontId="18" fillId="0" borderId="0" xfId="0" applyNumberFormat="1" applyFont="1" applyAlignment="1">
      <alignment/>
    </xf>
    <xf numFmtId="4" fontId="18" fillId="37" borderId="47" xfId="0" applyNumberFormat="1" applyFont="1" applyFill="1" applyBorder="1" applyAlignment="1">
      <alignment/>
    </xf>
    <xf numFmtId="4" fontId="18" fillId="38" borderId="45" xfId="0" applyNumberFormat="1" applyFont="1" applyFill="1" applyBorder="1" applyAlignment="1">
      <alignment/>
    </xf>
    <xf numFmtId="0" fontId="69" fillId="0" borderId="0" xfId="0" applyFont="1" applyAlignment="1">
      <alignment/>
    </xf>
    <xf numFmtId="0" fontId="70" fillId="0" borderId="0" xfId="0" applyFont="1" applyAlignment="1">
      <alignment/>
    </xf>
    <xf numFmtId="0" fontId="0" fillId="0" borderId="16" xfId="0" applyFont="1" applyBorder="1" applyAlignment="1">
      <alignment horizontal="center"/>
    </xf>
    <xf numFmtId="0" fontId="4" fillId="0" borderId="16" xfId="0" applyFont="1" applyBorder="1" applyAlignment="1">
      <alignment horizontal="center"/>
    </xf>
    <xf numFmtId="0" fontId="0" fillId="0" borderId="19" xfId="0" applyFont="1" applyBorder="1" applyAlignment="1">
      <alignment horizontal="center"/>
    </xf>
    <xf numFmtId="0" fontId="0" fillId="0" borderId="57" xfId="0" applyFont="1" applyBorder="1" applyAlignment="1">
      <alignment horizontal="center"/>
    </xf>
    <xf numFmtId="0" fontId="0" fillId="0" borderId="30" xfId="0" applyBorder="1" applyAlignment="1">
      <alignment horizontal="center"/>
    </xf>
    <xf numFmtId="0" fontId="4" fillId="0" borderId="16" xfId="0" applyFont="1" applyFill="1" applyBorder="1" applyAlignment="1">
      <alignment/>
    </xf>
    <xf numFmtId="0" fontId="4" fillId="0" borderId="34" xfId="0" applyFont="1" applyFill="1" applyBorder="1" applyAlignment="1">
      <alignment/>
    </xf>
    <xf numFmtId="3" fontId="0" fillId="0" borderId="10" xfId="0" applyNumberFormat="1" applyBorder="1" applyAlignment="1">
      <alignment/>
    </xf>
    <xf numFmtId="14" fontId="4" fillId="0" borderId="10" xfId="0" applyNumberFormat="1" applyFont="1" applyBorder="1" applyAlignment="1">
      <alignment horizontal="center"/>
    </xf>
    <xf numFmtId="16" fontId="4" fillId="0" borderId="30" xfId="0" applyNumberFormat="1" applyFont="1" applyBorder="1" applyAlignment="1">
      <alignment horizontal="center"/>
    </xf>
    <xf numFmtId="3" fontId="4" fillId="0" borderId="31" xfId="0" applyNumberFormat="1" applyFont="1" applyBorder="1" applyAlignment="1">
      <alignment/>
    </xf>
    <xf numFmtId="0" fontId="4" fillId="0" borderId="58" xfId="0" applyFont="1" applyFill="1" applyBorder="1" applyAlignment="1">
      <alignment horizontal="center"/>
    </xf>
    <xf numFmtId="3" fontId="4" fillId="0" borderId="58" xfId="0" applyNumberFormat="1" applyFont="1" applyFill="1" applyBorder="1" applyAlignment="1">
      <alignment/>
    </xf>
    <xf numFmtId="3" fontId="4" fillId="0" borderId="59" xfId="0" applyNumberFormat="1" applyFont="1" applyFill="1" applyBorder="1" applyAlignment="1">
      <alignment/>
    </xf>
    <xf numFmtId="0" fontId="4" fillId="0" borderId="60" xfId="0" applyFont="1" applyBorder="1" applyAlignment="1">
      <alignment horizontal="center"/>
    </xf>
    <xf numFmtId="3" fontId="15" fillId="0" borderId="38" xfId="0" applyNumberFormat="1" applyFont="1" applyBorder="1" applyAlignment="1">
      <alignment/>
    </xf>
    <xf numFmtId="0" fontId="0" fillId="0" borderId="60" xfId="0" applyFont="1" applyBorder="1" applyAlignment="1">
      <alignment horizontal="center"/>
    </xf>
    <xf numFmtId="0" fontId="0" fillId="0" borderId="34" xfId="0" applyFont="1" applyBorder="1" applyAlignment="1">
      <alignment/>
    </xf>
    <xf numFmtId="0" fontId="4" fillId="0" borderId="61" xfId="0" applyFont="1" applyBorder="1" applyAlignment="1">
      <alignment/>
    </xf>
    <xf numFmtId="0" fontId="0" fillId="0" borderId="29" xfId="0" applyFont="1" applyBorder="1" applyAlignment="1">
      <alignment/>
    </xf>
    <xf numFmtId="0" fontId="0" fillId="0" borderId="62" xfId="0" applyFont="1" applyBorder="1" applyAlignment="1">
      <alignment/>
    </xf>
    <xf numFmtId="0" fontId="4" fillId="0" borderId="63" xfId="0" applyFont="1" applyBorder="1" applyAlignment="1">
      <alignment horizontal="center"/>
    </xf>
    <xf numFmtId="3" fontId="15" fillId="0" borderId="63" xfId="0" applyNumberFormat="1" applyFont="1" applyBorder="1" applyAlignment="1">
      <alignment/>
    </xf>
    <xf numFmtId="3" fontId="15" fillId="0" borderId="21" xfId="0" applyNumberFormat="1" applyFont="1" applyBorder="1" applyAlignment="1">
      <alignment/>
    </xf>
    <xf numFmtId="0" fontId="0" fillId="0" borderId="63" xfId="0" applyBorder="1" applyAlignment="1">
      <alignment horizontal="center"/>
    </xf>
    <xf numFmtId="0" fontId="0" fillId="0" borderId="19" xfId="0" applyFont="1" applyBorder="1" applyAlignment="1">
      <alignment/>
    </xf>
    <xf numFmtId="0" fontId="4" fillId="0" borderId="19" xfId="0" applyFont="1" applyFill="1" applyBorder="1" applyAlignment="1">
      <alignment/>
    </xf>
    <xf numFmtId="0" fontId="4" fillId="0" borderId="62" xfId="0" applyFont="1" applyFill="1" applyBorder="1" applyAlignment="1">
      <alignment/>
    </xf>
    <xf numFmtId="0" fontId="0" fillId="0" borderId="0" xfId="0" applyFont="1" applyFill="1" applyBorder="1" applyAlignment="1">
      <alignment/>
    </xf>
    <xf numFmtId="0" fontId="4" fillId="0" borderId="29" xfId="0" applyFont="1" applyFill="1" applyBorder="1" applyAlignment="1">
      <alignment/>
    </xf>
    <xf numFmtId="3" fontId="15" fillId="0" borderId="64" xfId="0" applyNumberFormat="1" applyFont="1" applyFill="1" applyBorder="1" applyAlignment="1">
      <alignment/>
    </xf>
    <xf numFmtId="0" fontId="0" fillId="0" borderId="62" xfId="0" applyFont="1" applyFill="1" applyBorder="1" applyAlignment="1">
      <alignment/>
    </xf>
    <xf numFmtId="0" fontId="0" fillId="0" borderId="65" xfId="0" applyBorder="1" applyAlignment="1">
      <alignment horizontal="center"/>
    </xf>
    <xf numFmtId="3" fontId="15" fillId="0" borderId="66" xfId="0" applyNumberFormat="1" applyFont="1" applyBorder="1" applyAlignment="1">
      <alignment/>
    </xf>
    <xf numFmtId="3" fontId="15" fillId="0" borderId="38" xfId="0" applyNumberFormat="1" applyFont="1" applyBorder="1" applyAlignment="1">
      <alignment horizontal="right"/>
    </xf>
    <xf numFmtId="0" fontId="4" fillId="0" borderId="63" xfId="0" applyFont="1" applyFill="1" applyBorder="1" applyAlignment="1">
      <alignment horizontal="center"/>
    </xf>
    <xf numFmtId="0" fontId="0" fillId="39" borderId="67" xfId="0" applyFill="1" applyBorder="1" applyAlignment="1">
      <alignment horizontal="center"/>
    </xf>
    <xf numFmtId="3" fontId="4" fillId="39" borderId="67" xfId="0" applyNumberFormat="1" applyFont="1" applyFill="1" applyBorder="1" applyAlignment="1">
      <alignment/>
    </xf>
    <xf numFmtId="3" fontId="4" fillId="39" borderId="68" xfId="0" applyNumberFormat="1" applyFont="1" applyFill="1" applyBorder="1" applyAlignment="1">
      <alignment/>
    </xf>
    <xf numFmtId="3" fontId="4" fillId="0" borderId="69" xfId="0" applyNumberFormat="1" applyFont="1" applyFill="1" applyBorder="1" applyAlignment="1">
      <alignment/>
    </xf>
    <xf numFmtId="0" fontId="4" fillId="40" borderId="70" xfId="0" applyFont="1" applyFill="1" applyBorder="1" applyAlignment="1">
      <alignment horizontal="center" vertical="center"/>
    </xf>
    <xf numFmtId="0" fontId="4" fillId="0" borderId="71" xfId="0" applyFont="1" applyFill="1" applyBorder="1" applyAlignment="1">
      <alignment horizontal="center"/>
    </xf>
    <xf numFmtId="0" fontId="0" fillId="0" borderId="0" xfId="0" applyAlignment="1">
      <alignment horizontal="left"/>
    </xf>
    <xf numFmtId="3" fontId="0" fillId="0" borderId="58" xfId="0" applyNumberFormat="1" applyFont="1" applyFill="1" applyBorder="1" applyAlignment="1">
      <alignment/>
    </xf>
    <xf numFmtId="3" fontId="0" fillId="0" borderId="59" xfId="0" applyNumberFormat="1" applyFont="1" applyFill="1" applyBorder="1" applyAlignment="1">
      <alignment/>
    </xf>
    <xf numFmtId="3" fontId="15" fillId="0" borderId="72" xfId="0" applyNumberFormat="1" applyFont="1" applyBorder="1" applyAlignment="1">
      <alignment/>
    </xf>
    <xf numFmtId="3" fontId="0" fillId="39" borderId="67" xfId="0" applyNumberFormat="1" applyFill="1" applyBorder="1" applyAlignment="1">
      <alignment/>
    </xf>
    <xf numFmtId="3" fontId="0" fillId="39" borderId="68" xfId="0" applyNumberFormat="1" applyFill="1" applyBorder="1" applyAlignment="1">
      <alignment/>
    </xf>
    <xf numFmtId="0" fontId="4" fillId="41" borderId="73" xfId="0" applyFont="1" applyFill="1" applyBorder="1" applyAlignment="1">
      <alignment horizontal="center"/>
    </xf>
    <xf numFmtId="0" fontId="4" fillId="41" borderId="70" xfId="0" applyFont="1" applyFill="1" applyBorder="1" applyAlignment="1">
      <alignment horizontal="center"/>
    </xf>
    <xf numFmtId="0" fontId="4" fillId="41" borderId="74" xfId="0" applyFont="1" applyFill="1" applyBorder="1" applyAlignment="1">
      <alignment horizontal="center"/>
    </xf>
    <xf numFmtId="173" fontId="0" fillId="0" borderId="75" xfId="0" applyNumberFormat="1" applyBorder="1" applyAlignment="1">
      <alignment/>
    </xf>
    <xf numFmtId="173" fontId="0" fillId="0" borderId="18" xfId="0" applyNumberFormat="1" applyBorder="1" applyAlignment="1">
      <alignment/>
    </xf>
    <xf numFmtId="173" fontId="0" fillId="0" borderId="76" xfId="0" applyNumberFormat="1" applyFill="1" applyBorder="1" applyAlignment="1">
      <alignment/>
    </xf>
    <xf numFmtId="173" fontId="0" fillId="0" borderId="77" xfId="0" applyNumberFormat="1" applyFill="1" applyBorder="1" applyAlignment="1">
      <alignment/>
    </xf>
    <xf numFmtId="173" fontId="0" fillId="0" borderId="78" xfId="0" applyNumberFormat="1" applyBorder="1" applyAlignment="1">
      <alignment horizontal="right"/>
    </xf>
    <xf numFmtId="173" fontId="0" fillId="0" borderId="79" xfId="0" applyNumberFormat="1" applyFill="1" applyBorder="1" applyAlignment="1">
      <alignment/>
    </xf>
    <xf numFmtId="173" fontId="0" fillId="0" borderId="21" xfId="0" applyNumberFormat="1" applyBorder="1" applyAlignment="1">
      <alignment horizontal="right"/>
    </xf>
    <xf numFmtId="0" fontId="0" fillId="0" borderId="80" xfId="0" applyFont="1" applyBorder="1" applyAlignment="1">
      <alignment horizontal="center"/>
    </xf>
    <xf numFmtId="0" fontId="0" fillId="0" borderId="63" xfId="0" applyFont="1" applyBorder="1" applyAlignment="1">
      <alignment horizontal="center"/>
    </xf>
    <xf numFmtId="0" fontId="0" fillId="0" borderId="71" xfId="0" applyFont="1" applyBorder="1" applyAlignment="1">
      <alignment horizontal="center"/>
    </xf>
    <xf numFmtId="0" fontId="0" fillId="39" borderId="81" xfId="0" applyFont="1" applyFill="1" applyBorder="1" applyAlignment="1">
      <alignment horizontal="center" vertical="center"/>
    </xf>
    <xf numFmtId="173" fontId="0" fillId="0" borderId="75" xfId="0" applyNumberFormat="1" applyFont="1" applyBorder="1" applyAlignment="1">
      <alignment/>
    </xf>
    <xf numFmtId="0" fontId="4" fillId="42" borderId="73" xfId="0" applyFont="1" applyFill="1" applyBorder="1" applyAlignment="1">
      <alignment horizontal="center"/>
    </xf>
    <xf numFmtId="0" fontId="4" fillId="43" borderId="82" xfId="0" applyFont="1" applyFill="1" applyBorder="1" applyAlignment="1">
      <alignment horizontal="center"/>
    </xf>
    <xf numFmtId="0" fontId="4" fillId="43" borderId="73" xfId="0" applyFont="1" applyFill="1" applyBorder="1" applyAlignment="1">
      <alignment horizontal="center"/>
    </xf>
    <xf numFmtId="179" fontId="4" fillId="42" borderId="74" xfId="0" applyNumberFormat="1" applyFont="1" applyFill="1" applyBorder="1" applyAlignment="1">
      <alignment horizontal="center"/>
    </xf>
    <xf numFmtId="0" fontId="4" fillId="42" borderId="74" xfId="0" applyFont="1" applyFill="1" applyBorder="1" applyAlignment="1">
      <alignment horizontal="center"/>
    </xf>
    <xf numFmtId="179" fontId="4" fillId="43" borderId="83" xfId="0" applyNumberFormat="1" applyFont="1" applyFill="1" applyBorder="1" applyAlignment="1">
      <alignment horizontal="center"/>
    </xf>
    <xf numFmtId="0" fontId="4" fillId="43" borderId="74" xfId="0" applyFont="1" applyFill="1" applyBorder="1" applyAlignment="1">
      <alignment horizontal="center"/>
    </xf>
    <xf numFmtId="180" fontId="0" fillId="0" borderId="75" xfId="0" applyNumberFormat="1" applyBorder="1" applyAlignment="1">
      <alignment horizontal="center"/>
    </xf>
    <xf numFmtId="173" fontId="0" fillId="0" borderId="76" xfId="0" applyNumberFormat="1" applyBorder="1" applyAlignment="1">
      <alignment/>
    </xf>
    <xf numFmtId="4" fontId="0" fillId="0" borderId="19" xfId="0" applyNumberFormat="1" applyBorder="1" applyAlignment="1">
      <alignment horizontal="center"/>
    </xf>
    <xf numFmtId="4" fontId="0" fillId="0" borderId="73" xfId="0" applyNumberFormat="1" applyFont="1" applyBorder="1" applyAlignment="1">
      <alignment horizontal="center"/>
    </xf>
    <xf numFmtId="180" fontId="0" fillId="0" borderId="84" xfId="0" applyNumberFormat="1" applyBorder="1" applyAlignment="1">
      <alignment horizontal="center"/>
    </xf>
    <xf numFmtId="180" fontId="0" fillId="0" borderId="21" xfId="0" applyNumberFormat="1" applyBorder="1" applyAlignment="1">
      <alignment horizontal="center"/>
    </xf>
    <xf numFmtId="173" fontId="0" fillId="0" borderId="77" xfId="0" applyNumberFormat="1" applyBorder="1" applyAlignment="1">
      <alignment/>
    </xf>
    <xf numFmtId="4" fontId="0" fillId="0" borderId="85" xfId="0" applyNumberFormat="1" applyFont="1" applyBorder="1" applyAlignment="1">
      <alignment horizontal="center"/>
    </xf>
    <xf numFmtId="180" fontId="0" fillId="0" borderId="20" xfId="0" applyNumberFormat="1" applyBorder="1" applyAlignment="1">
      <alignment horizontal="center"/>
    </xf>
    <xf numFmtId="10" fontId="14" fillId="0" borderId="85" xfId="0" applyNumberFormat="1" applyFont="1" applyBorder="1" applyAlignment="1">
      <alignment horizontal="right"/>
    </xf>
    <xf numFmtId="0" fontId="4" fillId="44" borderId="68" xfId="0" applyFont="1" applyFill="1" applyBorder="1" applyAlignment="1">
      <alignment/>
    </xf>
    <xf numFmtId="173" fontId="4" fillId="44" borderId="68" xfId="0" applyNumberFormat="1" applyFont="1" applyFill="1" applyBorder="1" applyAlignment="1">
      <alignment/>
    </xf>
    <xf numFmtId="173" fontId="4" fillId="44" borderId="86" xfId="0" applyNumberFormat="1" applyFont="1" applyFill="1" applyBorder="1" applyAlignment="1">
      <alignment/>
    </xf>
    <xf numFmtId="173" fontId="4" fillId="44" borderId="70" xfId="0" applyNumberFormat="1" applyFont="1" applyFill="1" applyBorder="1" applyAlignment="1">
      <alignment/>
    </xf>
    <xf numFmtId="0" fontId="4" fillId="44" borderId="87" xfId="0" applyFont="1" applyFill="1" applyBorder="1" applyAlignment="1">
      <alignment/>
    </xf>
    <xf numFmtId="173" fontId="4" fillId="44" borderId="88" xfId="0" applyNumberFormat="1" applyFont="1" applyFill="1" applyBorder="1" applyAlignment="1">
      <alignment/>
    </xf>
    <xf numFmtId="0" fontId="26" fillId="44" borderId="68" xfId="0" applyFont="1" applyFill="1" applyBorder="1" applyAlignment="1">
      <alignment/>
    </xf>
    <xf numFmtId="173" fontId="26" fillId="44" borderId="68" xfId="0" applyNumberFormat="1" applyFont="1" applyFill="1" applyBorder="1" applyAlignment="1">
      <alignment/>
    </xf>
    <xf numFmtId="173" fontId="26" fillId="44" borderId="86" xfId="0" applyNumberFormat="1" applyFont="1" applyFill="1" applyBorder="1" applyAlignment="1">
      <alignment/>
    </xf>
    <xf numFmtId="173" fontId="26" fillId="44" borderId="70" xfId="0" applyNumberFormat="1" applyFont="1" applyFill="1" applyBorder="1" applyAlignment="1">
      <alignment/>
    </xf>
    <xf numFmtId="0" fontId="26" fillId="44" borderId="87" xfId="0" applyFont="1" applyFill="1" applyBorder="1" applyAlignment="1">
      <alignment/>
    </xf>
    <xf numFmtId="173" fontId="26" fillId="44" borderId="88" xfId="0" applyNumberFormat="1" applyFont="1" applyFill="1" applyBorder="1" applyAlignment="1">
      <alignment/>
    </xf>
    <xf numFmtId="173" fontId="0" fillId="0" borderId="0" xfId="0" applyNumberFormat="1" applyAlignment="1">
      <alignment/>
    </xf>
    <xf numFmtId="0" fontId="0" fillId="0" borderId="0" xfId="0" applyFill="1" applyBorder="1" applyAlignment="1">
      <alignment horizontal="center" vertical="center"/>
    </xf>
    <xf numFmtId="0" fontId="14" fillId="0" borderId="0" xfId="0" applyFont="1" applyFill="1" applyBorder="1" applyAlignment="1">
      <alignment horizontal="left" vertical="center"/>
    </xf>
    <xf numFmtId="2" fontId="4" fillId="0" borderId="0" xfId="0" applyNumberFormat="1" applyFont="1" applyBorder="1" applyAlignment="1">
      <alignment horizontal="left"/>
    </xf>
    <xf numFmtId="2" fontId="8" fillId="0" borderId="0" xfId="0" applyNumberFormat="1" applyFont="1" applyFill="1" applyBorder="1" applyAlignment="1">
      <alignment horizontal="left"/>
    </xf>
    <xf numFmtId="10" fontId="4" fillId="0" borderId="0" xfId="0" applyNumberFormat="1" applyFont="1" applyFill="1" applyBorder="1" applyAlignment="1">
      <alignment horizontal="left" vertical="center"/>
    </xf>
    <xf numFmtId="0" fontId="14" fillId="0" borderId="0" xfId="0" applyFont="1" applyBorder="1" applyAlignment="1">
      <alignment/>
    </xf>
    <xf numFmtId="9" fontId="8" fillId="0" borderId="0" xfId="0" applyNumberFormat="1" applyFont="1" applyAlignment="1">
      <alignment horizontal="left"/>
    </xf>
    <xf numFmtId="0" fontId="8" fillId="0" borderId="15" xfId="0" applyFont="1" applyBorder="1" applyAlignment="1">
      <alignment vertical="center"/>
    </xf>
    <xf numFmtId="0" fontId="0" fillId="34" borderId="10" xfId="0" applyFont="1" applyFill="1" applyBorder="1" applyAlignment="1">
      <alignment horizontal="center" vertical="center"/>
    </xf>
    <xf numFmtId="0" fontId="0" fillId="0" borderId="0" xfId="0" applyAlignment="1">
      <alignment horizontal="center"/>
    </xf>
    <xf numFmtId="0" fontId="4" fillId="0" borderId="89" xfId="0" applyFont="1" applyBorder="1" applyAlignment="1">
      <alignment/>
    </xf>
    <xf numFmtId="0" fontId="4" fillId="0" borderId="90" xfId="0" applyFont="1" applyBorder="1" applyAlignment="1">
      <alignment/>
    </xf>
    <xf numFmtId="0" fontId="0" fillId="0" borderId="21" xfId="0" applyFont="1" applyBorder="1" applyAlignment="1">
      <alignment horizontal="center"/>
    </xf>
    <xf numFmtId="173" fontId="0" fillId="0" borderId="21" xfId="0" applyNumberFormat="1" applyFont="1" applyFill="1" applyBorder="1" applyAlignment="1">
      <alignment/>
    </xf>
    <xf numFmtId="4" fontId="0" fillId="0" borderId="0" xfId="0" applyNumberFormat="1" applyAlignment="1">
      <alignment/>
    </xf>
    <xf numFmtId="173" fontId="0" fillId="34" borderId="21" xfId="0" applyNumberFormat="1" applyFont="1" applyFill="1" applyBorder="1" applyAlignment="1">
      <alignment/>
    </xf>
    <xf numFmtId="0" fontId="0" fillId="0" borderId="91" xfId="0" applyBorder="1" applyAlignment="1">
      <alignment/>
    </xf>
    <xf numFmtId="0" fontId="4" fillId="0" borderId="22" xfId="0" applyFont="1" applyBorder="1" applyAlignment="1">
      <alignment/>
    </xf>
    <xf numFmtId="173" fontId="4" fillId="0" borderId="31" xfId="0" applyNumberFormat="1" applyFont="1" applyBorder="1" applyAlignment="1">
      <alignment/>
    </xf>
    <xf numFmtId="173" fontId="4" fillId="0" borderId="21" xfId="0" applyNumberFormat="1" applyFont="1" applyFill="1" applyBorder="1" applyAlignment="1">
      <alignment/>
    </xf>
    <xf numFmtId="0" fontId="4" fillId="0" borderId="29" xfId="0" applyFont="1" applyBorder="1" applyAlignment="1">
      <alignment/>
    </xf>
    <xf numFmtId="0" fontId="4" fillId="0" borderId="20" xfId="0" applyFont="1" applyBorder="1" applyAlignment="1">
      <alignment/>
    </xf>
    <xf numFmtId="173" fontId="4" fillId="0" borderId="21" xfId="0" applyNumberFormat="1" applyFont="1" applyBorder="1" applyAlignment="1">
      <alignment/>
    </xf>
    <xf numFmtId="0" fontId="4" fillId="0" borderId="25" xfId="0" applyFont="1" applyFill="1" applyBorder="1" applyAlignment="1">
      <alignment/>
    </xf>
    <xf numFmtId="0" fontId="0" fillId="0" borderId="25" xfId="0" applyFill="1" applyBorder="1" applyAlignment="1">
      <alignment/>
    </xf>
    <xf numFmtId="0" fontId="0" fillId="0" borderId="25" xfId="0" applyBorder="1" applyAlignment="1">
      <alignment/>
    </xf>
    <xf numFmtId="173" fontId="4" fillId="0" borderId="24" xfId="0" applyNumberFormat="1" applyFont="1" applyFill="1" applyBorder="1" applyAlignment="1">
      <alignment/>
    </xf>
    <xf numFmtId="172" fontId="0" fillId="0" borderId="10" xfId="0" applyNumberFormat="1" applyFill="1" applyBorder="1" applyAlignment="1">
      <alignment/>
    </xf>
    <xf numFmtId="9" fontId="0" fillId="0" borderId="10" xfId="0" applyNumberFormat="1" applyFill="1" applyBorder="1" applyAlignment="1">
      <alignment/>
    </xf>
    <xf numFmtId="9" fontId="4" fillId="0" borderId="10" xfId="0" applyNumberFormat="1" applyFont="1" applyFill="1" applyBorder="1" applyAlignment="1">
      <alignment/>
    </xf>
    <xf numFmtId="0" fontId="0" fillId="0" borderId="92" xfId="0" applyFont="1" applyBorder="1" applyAlignment="1">
      <alignment/>
    </xf>
    <xf numFmtId="0" fontId="0" fillId="0" borderId="93" xfId="0" applyFont="1" applyBorder="1" applyAlignment="1">
      <alignment/>
    </xf>
    <xf numFmtId="0" fontId="0" fillId="0" borderId="57" xfId="0" applyFont="1" applyFill="1" applyBorder="1" applyAlignment="1">
      <alignment/>
    </xf>
    <xf numFmtId="0" fontId="0" fillId="0" borderId="22" xfId="0" applyFont="1" applyBorder="1" applyAlignment="1">
      <alignment/>
    </xf>
    <xf numFmtId="0" fontId="4" fillId="0" borderId="93" xfId="0" applyFont="1" applyBorder="1" applyAlignment="1">
      <alignment/>
    </xf>
    <xf numFmtId="173" fontId="4" fillId="34" borderId="21" xfId="0" applyNumberFormat="1" applyFont="1" applyFill="1" applyBorder="1" applyAlignment="1">
      <alignment/>
    </xf>
    <xf numFmtId="0" fontId="4" fillId="0" borderId="31" xfId="0" applyFont="1" applyBorder="1" applyAlignment="1">
      <alignment horizontal="center"/>
    </xf>
    <xf numFmtId="0" fontId="0" fillId="34" borderId="10" xfId="0" applyFont="1" applyFill="1" applyBorder="1" applyAlignment="1">
      <alignment horizontal="center" vertical="center" wrapText="1"/>
    </xf>
    <xf numFmtId="0" fontId="0" fillId="0" borderId="10" xfId="0" applyFont="1" applyBorder="1" applyAlignment="1">
      <alignment horizontal="center" wrapText="1"/>
    </xf>
    <xf numFmtId="0" fontId="0" fillId="0" borderId="94" xfId="0" applyFont="1" applyBorder="1" applyAlignment="1">
      <alignment horizontal="center" wrapText="1"/>
    </xf>
    <xf numFmtId="0" fontId="0" fillId="0" borderId="94" xfId="0" applyBorder="1" applyAlignment="1">
      <alignment/>
    </xf>
    <xf numFmtId="0" fontId="0" fillId="0" borderId="38" xfId="0" applyBorder="1" applyAlignment="1">
      <alignment/>
    </xf>
    <xf numFmtId="0" fontId="0"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19" xfId="0" applyFont="1" applyBorder="1" applyAlignment="1">
      <alignment/>
    </xf>
    <xf numFmtId="0" fontId="0" fillId="0" borderId="0" xfId="0" applyFont="1" applyFill="1" applyBorder="1" applyAlignment="1">
      <alignment horizontal="left"/>
    </xf>
    <xf numFmtId="0" fontId="27" fillId="0" borderId="0" xfId="0" applyFont="1" applyAlignment="1">
      <alignment/>
    </xf>
    <xf numFmtId="0" fontId="4" fillId="42" borderId="95" xfId="0" applyFont="1" applyFill="1" applyBorder="1" applyAlignment="1">
      <alignment horizontal="center" vertical="center" wrapText="1"/>
    </xf>
    <xf numFmtId="0" fontId="4" fillId="42" borderId="96" xfId="0" applyFont="1" applyFill="1" applyBorder="1" applyAlignment="1">
      <alignment horizontal="center" vertical="center" wrapText="1"/>
    </xf>
    <xf numFmtId="0" fontId="0" fillId="34" borderId="32" xfId="0" applyFont="1" applyFill="1" applyBorder="1" applyAlignment="1">
      <alignment horizontal="center" vertical="center"/>
    </xf>
    <xf numFmtId="0" fontId="4" fillId="34" borderId="11" xfId="0" applyFont="1" applyFill="1" applyBorder="1" applyAlignment="1">
      <alignment horizontal="left" vertical="center"/>
    </xf>
    <xf numFmtId="0" fontId="4" fillId="34" borderId="12" xfId="0" applyFont="1" applyFill="1" applyBorder="1" applyAlignment="1">
      <alignment horizontal="left" vertical="center"/>
    </xf>
    <xf numFmtId="0" fontId="4" fillId="34" borderId="39" xfId="0" applyFont="1" applyFill="1" applyBorder="1" applyAlignment="1">
      <alignment horizontal="left" vertical="center"/>
    </xf>
    <xf numFmtId="0" fontId="0" fillId="0" borderId="37" xfId="0" applyFont="1" applyBorder="1" applyAlignment="1">
      <alignment horizontal="center" wrapText="1"/>
    </xf>
    <xf numFmtId="0" fontId="0" fillId="0" borderId="39" xfId="0" applyFont="1" applyBorder="1" applyAlignment="1">
      <alignment horizontal="center" wrapText="1"/>
    </xf>
    <xf numFmtId="0" fontId="4" fillId="45" borderId="0" xfId="0" applyFont="1" applyFill="1" applyAlignment="1">
      <alignment/>
    </xf>
    <xf numFmtId="0" fontId="0" fillId="0" borderId="24" xfId="0" applyBorder="1" applyAlignment="1">
      <alignment/>
    </xf>
    <xf numFmtId="0" fontId="0" fillId="0" borderId="26" xfId="0" applyBorder="1" applyAlignment="1">
      <alignment/>
    </xf>
    <xf numFmtId="173" fontId="4" fillId="46" borderId="38" xfId="0" applyNumberFormat="1" applyFont="1" applyFill="1" applyBorder="1" applyAlignment="1">
      <alignment/>
    </xf>
    <xf numFmtId="173" fontId="0" fillId="46" borderId="21" xfId="0" applyNumberFormat="1" applyFont="1" applyFill="1" applyBorder="1" applyAlignment="1">
      <alignment/>
    </xf>
    <xf numFmtId="173" fontId="4" fillId="46" borderId="31" xfId="0" applyNumberFormat="1" applyFont="1" applyFill="1" applyBorder="1" applyAlignment="1">
      <alignment/>
    </xf>
    <xf numFmtId="173" fontId="4" fillId="46" borderId="21" xfId="0" applyNumberFormat="1" applyFont="1" applyFill="1" applyBorder="1" applyAlignment="1">
      <alignment/>
    </xf>
    <xf numFmtId="173" fontId="0" fillId="46" borderId="21" xfId="0" applyNumberFormat="1" applyFill="1" applyBorder="1" applyAlignment="1">
      <alignment/>
    </xf>
    <xf numFmtId="173" fontId="0" fillId="46" borderId="31" xfId="0" applyNumberFormat="1" applyFill="1" applyBorder="1" applyAlignment="1">
      <alignment/>
    </xf>
    <xf numFmtId="3" fontId="4" fillId="0" borderId="60" xfId="0" applyNumberFormat="1" applyFont="1" applyFill="1" applyBorder="1" applyAlignment="1">
      <alignment/>
    </xf>
    <xf numFmtId="3" fontId="4" fillId="0" borderId="18" xfId="0" applyNumberFormat="1" applyFont="1" applyFill="1" applyBorder="1" applyAlignment="1">
      <alignment/>
    </xf>
    <xf numFmtId="3" fontId="4" fillId="0" borderId="38" xfId="0" applyNumberFormat="1" applyFont="1" applyFill="1" applyBorder="1" applyAlignment="1">
      <alignment/>
    </xf>
    <xf numFmtId="3" fontId="0" fillId="0" borderId="97" xfId="0" applyNumberFormat="1" applyFont="1" applyFill="1" applyBorder="1" applyAlignment="1">
      <alignment/>
    </xf>
    <xf numFmtId="3" fontId="15" fillId="0" borderId="77" xfId="0" applyNumberFormat="1" applyFont="1" applyBorder="1" applyAlignment="1">
      <alignment/>
    </xf>
    <xf numFmtId="3" fontId="4" fillId="0" borderId="98" xfId="0" applyNumberFormat="1" applyFont="1" applyFill="1" applyBorder="1" applyAlignment="1">
      <alignment/>
    </xf>
    <xf numFmtId="3" fontId="0" fillId="39" borderId="88" xfId="0" applyNumberFormat="1" applyFill="1" applyBorder="1" applyAlignment="1">
      <alignment/>
    </xf>
    <xf numFmtId="0" fontId="28" fillId="0" borderId="0" xfId="0" applyFont="1" applyAlignment="1">
      <alignment horizontal="left" vertical="center" wrapText="1"/>
    </xf>
    <xf numFmtId="0" fontId="28" fillId="0" borderId="0" xfId="0" applyFont="1" applyAlignment="1">
      <alignment vertical="center" wrapText="1"/>
    </xf>
    <xf numFmtId="0" fontId="30" fillId="0" borderId="0" xfId="0" applyFont="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vertical="center" wrapText="1"/>
    </xf>
    <xf numFmtId="0" fontId="29" fillId="0" borderId="0" xfId="0" applyFont="1" applyAlignment="1">
      <alignment vertical="center" wrapText="1"/>
    </xf>
    <xf numFmtId="0" fontId="30" fillId="0" borderId="0" xfId="0" applyFont="1" applyAlignment="1">
      <alignment horizontal="left" vertical="center" wrapText="1"/>
    </xf>
    <xf numFmtId="0" fontId="0" fillId="0" borderId="28" xfId="0" applyFont="1" applyBorder="1" applyAlignment="1">
      <alignment wrapText="1"/>
    </xf>
    <xf numFmtId="0" fontId="0" fillId="0" borderId="33" xfId="0" applyFont="1" applyBorder="1" applyAlignment="1">
      <alignment horizontal="center"/>
    </xf>
    <xf numFmtId="0" fontId="0" fillId="0" borderId="94" xfId="0" applyFont="1" applyBorder="1" applyAlignment="1">
      <alignment wrapText="1"/>
    </xf>
    <xf numFmtId="0" fontId="0" fillId="47" borderId="38" xfId="0" applyFont="1" applyFill="1" applyBorder="1" applyAlignment="1" applyProtection="1">
      <alignment/>
      <protection locked="0"/>
    </xf>
    <xf numFmtId="0" fontId="0" fillId="47" borderId="21" xfId="0" applyFont="1" applyFill="1" applyBorder="1" applyAlignment="1" applyProtection="1">
      <alignment/>
      <protection locked="0"/>
    </xf>
    <xf numFmtId="0" fontId="0" fillId="47" borderId="31" xfId="0" applyFont="1" applyFill="1" applyBorder="1" applyAlignment="1" applyProtection="1">
      <alignment/>
      <protection locked="0"/>
    </xf>
    <xf numFmtId="0" fontId="0" fillId="47" borderId="24" xfId="0" applyFont="1" applyFill="1" applyBorder="1" applyAlignment="1" applyProtection="1">
      <alignment/>
      <protection locked="0"/>
    </xf>
    <xf numFmtId="0" fontId="0" fillId="37" borderId="38"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24" xfId="0" applyFont="1" applyFill="1" applyBorder="1" applyAlignment="1" applyProtection="1">
      <alignment horizontal="center"/>
      <protection locked="0"/>
    </xf>
    <xf numFmtId="3" fontId="4" fillId="46" borderId="38" xfId="0" applyNumberFormat="1" applyFont="1" applyFill="1" applyBorder="1" applyAlignment="1">
      <alignment/>
    </xf>
    <xf numFmtId="3" fontId="0" fillId="46" borderId="21" xfId="0" applyNumberFormat="1" applyFill="1" applyBorder="1" applyAlignment="1">
      <alignment/>
    </xf>
    <xf numFmtId="3" fontId="0" fillId="46" borderId="31" xfId="0" applyNumberFormat="1" applyFill="1" applyBorder="1" applyAlignment="1">
      <alignment/>
    </xf>
    <xf numFmtId="3" fontId="4" fillId="46" borderId="18" xfId="0" applyNumberFormat="1" applyFont="1" applyFill="1" applyBorder="1" applyAlignment="1">
      <alignment/>
    </xf>
    <xf numFmtId="3" fontId="0" fillId="37" borderId="18" xfId="0" applyNumberFormat="1" applyFill="1" applyBorder="1" applyAlignment="1">
      <alignment/>
    </xf>
    <xf numFmtId="3" fontId="0" fillId="37" borderId="10" xfId="0" applyNumberFormat="1" applyFill="1" applyBorder="1" applyAlignment="1">
      <alignment/>
    </xf>
    <xf numFmtId="3" fontId="4" fillId="46" borderId="99" xfId="0" applyNumberFormat="1" applyFont="1" applyFill="1" applyBorder="1" applyAlignment="1">
      <alignment horizontal="right"/>
    </xf>
    <xf numFmtId="3" fontId="22" fillId="46" borderId="21" xfId="0" applyNumberFormat="1" applyFont="1" applyFill="1" applyBorder="1" applyAlignment="1">
      <alignment/>
    </xf>
    <xf numFmtId="3" fontId="0" fillId="46" borderId="64" xfId="0" applyNumberFormat="1" applyFont="1" applyFill="1" applyBorder="1" applyAlignment="1">
      <alignment horizontal="right"/>
    </xf>
    <xf numFmtId="3" fontId="23" fillId="46" borderId="63" xfId="0" applyNumberFormat="1" applyFont="1" applyFill="1" applyBorder="1" applyAlignment="1">
      <alignment/>
    </xf>
    <xf numFmtId="3" fontId="22" fillId="46" borderId="21" xfId="0" applyNumberFormat="1" applyFont="1" applyFill="1" applyBorder="1" applyAlignment="1">
      <alignment horizontal="right"/>
    </xf>
    <xf numFmtId="3" fontId="23" fillId="46" borderId="21" xfId="0" applyNumberFormat="1" applyFont="1" applyFill="1" applyBorder="1" applyAlignment="1">
      <alignment horizontal="right"/>
    </xf>
    <xf numFmtId="3" fontId="0" fillId="46" borderId="21" xfId="0" applyNumberFormat="1" applyFill="1" applyBorder="1" applyAlignment="1">
      <alignment horizontal="right"/>
    </xf>
    <xf numFmtId="3" fontId="23" fillId="46" borderId="63" xfId="0" applyNumberFormat="1" applyFont="1" applyFill="1" applyBorder="1" applyAlignment="1">
      <alignment horizontal="right"/>
    </xf>
    <xf numFmtId="3" fontId="23" fillId="46" borderId="20" xfId="0" applyNumberFormat="1" applyFont="1" applyFill="1" applyBorder="1" applyAlignment="1">
      <alignment horizontal="right"/>
    </xf>
    <xf numFmtId="3" fontId="0" fillId="46" borderId="64" xfId="0" applyNumberFormat="1" applyFont="1" applyFill="1" applyBorder="1" applyAlignment="1">
      <alignment/>
    </xf>
    <xf numFmtId="175" fontId="22" fillId="46" borderId="21" xfId="0" applyNumberFormat="1" applyFont="1" applyFill="1" applyBorder="1" applyAlignment="1">
      <alignment horizontal="right"/>
    </xf>
    <xf numFmtId="176" fontId="22" fillId="46" borderId="21" xfId="0" applyNumberFormat="1" applyFont="1" applyFill="1" applyBorder="1" applyAlignment="1">
      <alignment horizontal="right"/>
    </xf>
    <xf numFmtId="3" fontId="0" fillId="46" borderId="100" xfId="0" applyNumberFormat="1" applyFont="1" applyFill="1" applyBorder="1" applyAlignment="1">
      <alignment horizontal="right"/>
    </xf>
    <xf numFmtId="3" fontId="22" fillId="46" borderId="78" xfId="0" applyNumberFormat="1" applyFont="1" applyFill="1" applyBorder="1" applyAlignment="1">
      <alignment horizontal="right"/>
    </xf>
    <xf numFmtId="3" fontId="4" fillId="46" borderId="64" xfId="0" applyNumberFormat="1" applyFont="1" applyFill="1" applyBorder="1" applyAlignment="1">
      <alignment horizontal="right"/>
    </xf>
    <xf numFmtId="3" fontId="15" fillId="46" borderId="21" xfId="0" applyNumberFormat="1" applyFont="1" applyFill="1" applyBorder="1" applyAlignment="1">
      <alignment/>
    </xf>
    <xf numFmtId="3" fontId="4" fillId="46" borderId="100" xfId="0" applyNumberFormat="1" applyFont="1" applyFill="1" applyBorder="1" applyAlignment="1">
      <alignment horizontal="right"/>
    </xf>
    <xf numFmtId="3" fontId="15" fillId="46" borderId="78" xfId="0" applyNumberFormat="1" applyFont="1" applyFill="1" applyBorder="1" applyAlignment="1">
      <alignment/>
    </xf>
    <xf numFmtId="0" fontId="4" fillId="40" borderId="27" xfId="0" applyFont="1" applyFill="1" applyBorder="1" applyAlignment="1">
      <alignment horizontal="center" vertical="center"/>
    </xf>
    <xf numFmtId="0" fontId="4" fillId="40" borderId="10" xfId="0" applyFont="1" applyFill="1" applyBorder="1" applyAlignment="1">
      <alignment horizontal="center" vertical="center"/>
    </xf>
    <xf numFmtId="0" fontId="4" fillId="40" borderId="10" xfId="0" applyFont="1" applyFill="1" applyBorder="1" applyAlignment="1">
      <alignment horizontal="center"/>
    </xf>
    <xf numFmtId="3" fontId="0" fillId="40" borderId="10" xfId="0" applyNumberFormat="1" applyFont="1" applyFill="1" applyBorder="1" applyAlignment="1">
      <alignment/>
    </xf>
    <xf numFmtId="3" fontId="22" fillId="46" borderId="63" xfId="0" applyNumberFormat="1" applyFont="1" applyFill="1" applyBorder="1" applyAlignment="1">
      <alignment horizontal="right"/>
    </xf>
    <xf numFmtId="3" fontId="22" fillId="46" borderId="77" xfId="0" applyNumberFormat="1" applyFont="1" applyFill="1" applyBorder="1" applyAlignment="1">
      <alignment horizontal="right"/>
    </xf>
    <xf numFmtId="3" fontId="22" fillId="46" borderId="71" xfId="0" applyNumberFormat="1" applyFont="1" applyFill="1" applyBorder="1" applyAlignment="1">
      <alignment horizontal="right"/>
    </xf>
    <xf numFmtId="3" fontId="22" fillId="46" borderId="79" xfId="0" applyNumberFormat="1" applyFont="1" applyFill="1" applyBorder="1" applyAlignment="1">
      <alignment horizontal="right"/>
    </xf>
    <xf numFmtId="3" fontId="0" fillId="46" borderId="63" xfId="0" applyNumberFormat="1" applyFont="1" applyFill="1" applyBorder="1" applyAlignment="1">
      <alignment/>
    </xf>
    <xf numFmtId="176" fontId="24" fillId="46" borderId="21" xfId="0" applyNumberFormat="1" applyFont="1" applyFill="1" applyBorder="1" applyAlignment="1">
      <alignment horizontal="right"/>
    </xf>
    <xf numFmtId="3" fontId="22" fillId="46" borderId="77" xfId="0" applyNumberFormat="1" applyFont="1" applyFill="1" applyBorder="1" applyAlignment="1">
      <alignment/>
    </xf>
    <xf numFmtId="3" fontId="4" fillId="46" borderId="63" xfId="0" applyNumberFormat="1" applyFont="1" applyFill="1" applyBorder="1" applyAlignment="1">
      <alignment horizontal="right"/>
    </xf>
    <xf numFmtId="3" fontId="15" fillId="46" borderId="77" xfId="0" applyNumberFormat="1" applyFont="1" applyFill="1" applyBorder="1" applyAlignment="1">
      <alignment/>
    </xf>
    <xf numFmtId="173" fontId="0" fillId="46" borderId="75" xfId="0" applyNumberFormat="1" applyFill="1" applyBorder="1" applyAlignment="1">
      <alignment/>
    </xf>
    <xf numFmtId="173" fontId="0" fillId="46" borderId="21" xfId="0" applyNumberFormat="1" applyFill="1" applyBorder="1" applyAlignment="1">
      <alignment horizontal="right"/>
    </xf>
    <xf numFmtId="173" fontId="0" fillId="46" borderId="78" xfId="0" applyNumberFormat="1" applyFill="1" applyBorder="1" applyAlignment="1">
      <alignment horizontal="right"/>
    </xf>
    <xf numFmtId="173" fontId="0" fillId="46" borderId="21" xfId="0" applyNumberFormat="1" applyFill="1" applyBorder="1" applyAlignment="1">
      <alignment/>
    </xf>
    <xf numFmtId="173" fontId="0" fillId="46" borderId="78" xfId="0" applyNumberFormat="1" applyFill="1" applyBorder="1" applyAlignment="1">
      <alignment/>
    </xf>
    <xf numFmtId="0" fontId="0" fillId="0" borderId="58" xfId="0" applyFont="1" applyFill="1" applyBorder="1" applyAlignment="1">
      <alignment horizontal="center"/>
    </xf>
    <xf numFmtId="3" fontId="4" fillId="37" borderId="63" xfId="0" applyNumberFormat="1" applyFont="1" applyFill="1" applyBorder="1" applyAlignment="1">
      <alignment horizontal="right"/>
    </xf>
    <xf numFmtId="3" fontId="4" fillId="37" borderId="71" xfId="0" applyNumberFormat="1" applyFont="1" applyFill="1" applyBorder="1" applyAlignment="1">
      <alignment horizontal="right"/>
    </xf>
    <xf numFmtId="0" fontId="0" fillId="0" borderId="65" xfId="0" applyFont="1" applyBorder="1" applyAlignment="1">
      <alignment horizontal="center"/>
    </xf>
    <xf numFmtId="0" fontId="0" fillId="39" borderId="67" xfId="0" applyFont="1" applyFill="1" applyBorder="1" applyAlignment="1">
      <alignment horizontal="center"/>
    </xf>
    <xf numFmtId="0" fontId="4" fillId="0" borderId="28" xfId="0" applyFont="1" applyBorder="1" applyAlignment="1" applyProtection="1">
      <alignment horizontal="center"/>
      <protection/>
    </xf>
    <xf numFmtId="0" fontId="0" fillId="0" borderId="94" xfId="0" applyBorder="1" applyAlignment="1" applyProtection="1">
      <alignment horizontal="center"/>
      <protection/>
    </xf>
    <xf numFmtId="0" fontId="4" fillId="0" borderId="28" xfId="0" applyFont="1" applyBorder="1" applyAlignment="1">
      <alignment horizontal="center"/>
    </xf>
    <xf numFmtId="0" fontId="4" fillId="0" borderId="33" xfId="0" applyFont="1" applyBorder="1" applyAlignment="1">
      <alignment horizontal="center"/>
    </xf>
    <xf numFmtId="0" fontId="4" fillId="0" borderId="94" xfId="0" applyFont="1" applyBorder="1" applyAlignment="1">
      <alignment horizontal="center"/>
    </xf>
    <xf numFmtId="0" fontId="4" fillId="0" borderId="37" xfId="0" applyFont="1" applyFill="1" applyBorder="1" applyAlignment="1">
      <alignment horizontal="center" wrapText="1"/>
    </xf>
    <xf numFmtId="0" fontId="4" fillId="0" borderId="27" xfId="0" applyFont="1" applyFill="1" applyBorder="1" applyAlignment="1">
      <alignment horizontal="center" wrapText="1"/>
    </xf>
    <xf numFmtId="0" fontId="0" fillId="0" borderId="11" xfId="0" applyBorder="1" applyAlignment="1">
      <alignment horizontal="center" vertical="center"/>
    </xf>
    <xf numFmtId="0" fontId="0" fillId="0" borderId="14" xfId="0" applyBorder="1" applyAlignment="1">
      <alignment horizontal="center" vertical="center"/>
    </xf>
    <xf numFmtId="172" fontId="4" fillId="0" borderId="32" xfId="0" applyNumberFormat="1" applyFont="1" applyBorder="1" applyAlignment="1" applyProtection="1">
      <alignment vertical="center"/>
      <protection/>
    </xf>
    <xf numFmtId="0" fontId="4" fillId="0" borderId="27" xfId="0" applyFont="1" applyBorder="1" applyAlignment="1" applyProtection="1">
      <alignment vertical="center"/>
      <protection/>
    </xf>
    <xf numFmtId="0" fontId="0" fillId="0" borderId="11" xfId="0" applyFill="1" applyBorder="1" applyAlignment="1">
      <alignment/>
    </xf>
    <xf numFmtId="0" fontId="0" fillId="0" borderId="12" xfId="0" applyFill="1" applyBorder="1" applyAlignment="1">
      <alignment/>
    </xf>
    <xf numFmtId="0" fontId="0" fillId="0" borderId="39" xfId="0" applyFill="1" applyBorder="1" applyAlignment="1">
      <alignment/>
    </xf>
    <xf numFmtId="0" fontId="4" fillId="0" borderId="13" xfId="0" applyFont="1" applyFill="1" applyBorder="1" applyAlignment="1">
      <alignment horizontal="center"/>
    </xf>
    <xf numFmtId="0" fontId="4" fillId="0" borderId="0" xfId="0" applyFont="1" applyFill="1" applyBorder="1" applyAlignment="1">
      <alignment horizontal="center"/>
    </xf>
    <xf numFmtId="0" fontId="4" fillId="0" borderId="101"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40" xfId="0" applyFont="1" applyFill="1" applyBorder="1" applyAlignment="1">
      <alignment horizontal="center"/>
    </xf>
    <xf numFmtId="0" fontId="0" fillId="0" borderId="13" xfId="0" applyBorder="1" applyAlignment="1">
      <alignment horizontal="center" vertical="center"/>
    </xf>
    <xf numFmtId="172" fontId="4" fillId="0" borderId="37" xfId="0" applyNumberFormat="1" applyFont="1" applyBorder="1" applyAlignment="1" applyProtection="1">
      <alignment vertical="center"/>
      <protection/>
    </xf>
    <xf numFmtId="0" fontId="4" fillId="34" borderId="10" xfId="0" applyFont="1" applyFill="1" applyBorder="1" applyAlignment="1">
      <alignment horizontal="left" vertical="center"/>
    </xf>
    <xf numFmtId="0" fontId="4" fillId="0" borderId="10" xfId="0" applyFont="1" applyBorder="1" applyAlignment="1">
      <alignment horizontal="center"/>
    </xf>
    <xf numFmtId="0" fontId="4" fillId="0" borderId="57" xfId="0" applyFont="1" applyFill="1" applyBorder="1" applyAlignment="1">
      <alignment horizontal="left"/>
    </xf>
    <xf numFmtId="0" fontId="4" fillId="0" borderId="90"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19" xfId="0" applyFont="1" applyBorder="1" applyAlignment="1">
      <alignment/>
    </xf>
    <xf numFmtId="0" fontId="0" fillId="0" borderId="20" xfId="0" applyFont="1" applyBorder="1" applyAlignment="1">
      <alignment/>
    </xf>
    <xf numFmtId="0" fontId="0" fillId="0" borderId="10" xfId="0" applyFill="1" applyBorder="1" applyAlignment="1">
      <alignment horizontal="center" vertical="center"/>
    </xf>
    <xf numFmtId="0" fontId="6" fillId="0" borderId="28" xfId="0" applyFont="1" applyFill="1" applyBorder="1" applyAlignment="1">
      <alignment horizontal="left"/>
    </xf>
    <xf numFmtId="0" fontId="6" fillId="0" borderId="33" xfId="0" applyFont="1" applyFill="1" applyBorder="1" applyAlignment="1">
      <alignment horizontal="left"/>
    </xf>
    <xf numFmtId="0" fontId="0" fillId="0" borderId="29" xfId="0" applyBorder="1" applyAlignment="1">
      <alignment/>
    </xf>
    <xf numFmtId="0" fontId="0" fillId="0" borderId="20" xfId="0" applyBorder="1" applyAlignment="1">
      <alignment/>
    </xf>
    <xf numFmtId="0" fontId="6" fillId="0" borderId="10" xfId="0" applyFont="1" applyFill="1" applyBorder="1" applyAlignment="1">
      <alignment horizontal="center" vertical="center"/>
    </xf>
    <xf numFmtId="0" fontId="0" fillId="0" borderId="21" xfId="0" applyBorder="1" applyAlignment="1">
      <alignment/>
    </xf>
    <xf numFmtId="0" fontId="4" fillId="0" borderId="18" xfId="0" applyFont="1" applyBorder="1" applyAlignment="1">
      <alignment horizontal="left"/>
    </xf>
    <xf numFmtId="0" fontId="0" fillId="0" borderId="19" xfId="0" applyFont="1" applyFill="1" applyBorder="1" applyAlignment="1">
      <alignment/>
    </xf>
    <xf numFmtId="0" fontId="0" fillId="0" borderId="29" xfId="0" applyFont="1" applyFill="1" applyBorder="1" applyAlignment="1">
      <alignment/>
    </xf>
    <xf numFmtId="0" fontId="0" fillId="0" borderId="19" xfId="0" applyBorder="1" applyAlignment="1">
      <alignment/>
    </xf>
    <xf numFmtId="0" fontId="4" fillId="0" borderId="19" xfId="0" applyFont="1" applyFill="1" applyBorder="1" applyAlignment="1">
      <alignment/>
    </xf>
    <xf numFmtId="0" fontId="4" fillId="0" borderId="29" xfId="0" applyFont="1" applyFill="1" applyBorder="1" applyAlignment="1">
      <alignment/>
    </xf>
    <xf numFmtId="0" fontId="0" fillId="0" borderId="19" xfId="0" applyFill="1" applyBorder="1" applyAlignment="1">
      <alignment/>
    </xf>
    <xf numFmtId="0" fontId="0" fillId="0" borderId="29" xfId="0" applyFill="1" applyBorder="1" applyAlignment="1">
      <alignment/>
    </xf>
    <xf numFmtId="0" fontId="0" fillId="0" borderId="20" xfId="0" applyFill="1" applyBorder="1" applyAlignment="1">
      <alignment/>
    </xf>
    <xf numFmtId="0" fontId="0" fillId="35" borderId="19" xfId="0" applyFill="1" applyBorder="1" applyAlignment="1" applyProtection="1">
      <alignment/>
      <protection locked="0"/>
    </xf>
    <xf numFmtId="0" fontId="0" fillId="35" borderId="29" xfId="0" applyFill="1" applyBorder="1" applyAlignment="1" applyProtection="1">
      <alignment/>
      <protection locked="0"/>
    </xf>
    <xf numFmtId="0" fontId="0" fillId="35" borderId="20" xfId="0" applyFill="1" applyBorder="1" applyAlignment="1" applyProtection="1">
      <alignment/>
      <protection locked="0"/>
    </xf>
    <xf numFmtId="0" fontId="4" fillId="0" borderId="19" xfId="0" applyFont="1" applyBorder="1" applyAlignment="1">
      <alignment/>
    </xf>
    <xf numFmtId="0" fontId="4" fillId="0" borderId="29" xfId="0" applyFont="1" applyBorder="1" applyAlignment="1">
      <alignment/>
    </xf>
    <xf numFmtId="0" fontId="0" fillId="0" borderId="20" xfId="0" applyFont="1" applyFill="1" applyBorder="1" applyAlignment="1">
      <alignment/>
    </xf>
    <xf numFmtId="0" fontId="4" fillId="0" borderId="20" xfId="0" applyFont="1" applyFill="1" applyBorder="1" applyAlignment="1">
      <alignment/>
    </xf>
    <xf numFmtId="0" fontId="4" fillId="0" borderId="10" xfId="0" applyFont="1" applyFill="1" applyBorder="1" applyAlignment="1">
      <alignment horizontal="center" vertical="center"/>
    </xf>
    <xf numFmtId="0" fontId="4" fillId="0" borderId="16" xfId="0" applyFont="1" applyFill="1" applyBorder="1" applyAlignment="1">
      <alignment/>
    </xf>
    <xf numFmtId="0" fontId="4" fillId="0" borderId="34" xfId="0" applyFont="1" applyFill="1" applyBorder="1" applyAlignment="1">
      <alignment/>
    </xf>
    <xf numFmtId="0" fontId="0" fillId="0" borderId="29" xfId="0" applyFont="1" applyBorder="1" applyAlignment="1">
      <alignment/>
    </xf>
    <xf numFmtId="0" fontId="0" fillId="0" borderId="19" xfId="0" applyFont="1" applyFill="1" applyBorder="1" applyAlignment="1">
      <alignment/>
    </xf>
    <xf numFmtId="0" fontId="0" fillId="0" borderId="29" xfId="0" applyFont="1" applyFill="1" applyBorder="1" applyAlignment="1">
      <alignment/>
    </xf>
    <xf numFmtId="0" fontId="4" fillId="34" borderId="10" xfId="0" applyFont="1" applyFill="1" applyBorder="1" applyAlignment="1">
      <alignment horizontal="left" vertical="center"/>
    </xf>
    <xf numFmtId="0" fontId="0" fillId="0" borderId="28" xfId="0" applyBorder="1" applyAlignment="1">
      <alignment horizontal="center"/>
    </xf>
    <xf numFmtId="0" fontId="0" fillId="0" borderId="33" xfId="0" applyBorder="1" applyAlignment="1">
      <alignment horizontal="center"/>
    </xf>
    <xf numFmtId="0" fontId="4" fillId="0" borderId="28" xfId="0" applyFont="1" applyBorder="1" applyAlignment="1">
      <alignment horizontal="center"/>
    </xf>
    <xf numFmtId="0" fontId="4" fillId="0" borderId="33" xfId="0" applyFont="1" applyBorder="1" applyAlignment="1">
      <alignment horizontal="center"/>
    </xf>
    <xf numFmtId="0" fontId="0" fillId="0" borderId="13" xfId="0" applyFont="1" applyBorder="1" applyAlignment="1">
      <alignment horizontal="left" wrapText="1"/>
    </xf>
    <xf numFmtId="0" fontId="0" fillId="0" borderId="0" xfId="0" applyFont="1" applyBorder="1" applyAlignment="1">
      <alignment horizontal="left" wrapText="1"/>
    </xf>
    <xf numFmtId="0" fontId="0" fillId="0" borderId="101" xfId="0" applyFont="1" applyBorder="1" applyAlignment="1">
      <alignment horizontal="left" wrapText="1"/>
    </xf>
    <xf numFmtId="1" fontId="0" fillId="0" borderId="15" xfId="0" applyNumberFormat="1" applyBorder="1" applyAlignment="1">
      <alignment horizontal="center"/>
    </xf>
    <xf numFmtId="0" fontId="4" fillId="0" borderId="102" xfId="0" applyFont="1" applyBorder="1" applyAlignment="1">
      <alignment horizontal="right"/>
    </xf>
    <xf numFmtId="0" fontId="4" fillId="0" borderId="35" xfId="0" applyFont="1" applyBorder="1" applyAlignment="1">
      <alignment horizontal="right"/>
    </xf>
    <xf numFmtId="0" fontId="4" fillId="0" borderId="102" xfId="0" applyFont="1" applyBorder="1" applyAlignment="1">
      <alignment horizontal="right"/>
    </xf>
    <xf numFmtId="0" fontId="4" fillId="0" borderId="35" xfId="0" applyFont="1" applyBorder="1" applyAlignment="1">
      <alignment horizontal="right"/>
    </xf>
    <xf numFmtId="0" fontId="0" fillId="48" borderId="28" xfId="0" applyFill="1" applyBorder="1" applyAlignment="1" applyProtection="1">
      <alignment/>
      <protection locked="0"/>
    </xf>
    <xf numFmtId="0" fontId="0" fillId="48" borderId="94" xfId="0" applyFill="1" applyBorder="1" applyAlignment="1" applyProtection="1">
      <alignment/>
      <protection locked="0"/>
    </xf>
    <xf numFmtId="0" fontId="0" fillId="0" borderId="37" xfId="0" applyBorder="1" applyAlignment="1">
      <alignment horizontal="center" vertical="center"/>
    </xf>
    <xf numFmtId="0" fontId="0" fillId="0" borderId="27" xfId="0" applyBorder="1" applyAlignment="1">
      <alignment horizontal="center" vertical="center"/>
    </xf>
    <xf numFmtId="0" fontId="6" fillId="0" borderId="11"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40"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27" xfId="0" applyFont="1" applyFill="1" applyBorder="1" applyAlignment="1">
      <alignment horizontal="center" vertical="center"/>
    </xf>
    <xf numFmtId="173" fontId="0" fillId="0" borderId="32" xfId="0" applyNumberFormat="1" applyBorder="1" applyAlignment="1">
      <alignment horizontal="right" vertical="center"/>
    </xf>
    <xf numFmtId="173" fontId="0" fillId="0" borderId="18" xfId="0" applyNumberFormat="1" applyBorder="1" applyAlignment="1">
      <alignment horizontal="right" vertical="center"/>
    </xf>
    <xf numFmtId="0" fontId="4" fillId="0" borderId="10" xfId="0" applyFont="1" applyBorder="1" applyAlignment="1">
      <alignment horizontal="center" vertical="center"/>
    </xf>
    <xf numFmtId="0" fontId="0" fillId="0" borderId="32" xfId="0" applyBorder="1" applyAlignment="1">
      <alignment horizontal="center" vertical="center"/>
    </xf>
    <xf numFmtId="0" fontId="0" fillId="0" borderId="18" xfId="0" applyBorder="1" applyAlignment="1">
      <alignment horizontal="center" vertical="center"/>
    </xf>
    <xf numFmtId="0" fontId="0" fillId="0" borderId="31" xfId="0" applyBorder="1" applyAlignment="1">
      <alignment horizontal="center" vertical="center"/>
    </xf>
    <xf numFmtId="0" fontId="0" fillId="0" borderId="13" xfId="0" applyFill="1" applyBorder="1" applyAlignment="1">
      <alignment/>
    </xf>
    <xf numFmtId="0" fontId="0" fillId="0" borderId="0" xfId="0" applyFill="1" applyBorder="1" applyAlignment="1">
      <alignment/>
    </xf>
    <xf numFmtId="0" fontId="0" fillId="0" borderId="101" xfId="0" applyFill="1" applyBorder="1" applyAlignment="1">
      <alignment/>
    </xf>
    <xf numFmtId="0" fontId="4" fillId="0" borderId="103"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10" xfId="0" applyFont="1" applyBorder="1" applyAlignment="1">
      <alignment/>
    </xf>
    <xf numFmtId="0" fontId="0" fillId="0" borderId="16" xfId="0" applyFont="1" applyBorder="1" applyAlignment="1">
      <alignment/>
    </xf>
    <xf numFmtId="0" fontId="4" fillId="0" borderId="34" xfId="0" applyFont="1" applyBorder="1" applyAlignment="1">
      <alignment/>
    </xf>
    <xf numFmtId="0" fontId="4" fillId="0" borderId="17" xfId="0" applyFont="1" applyBorder="1" applyAlignment="1">
      <alignment/>
    </xf>
    <xf numFmtId="0" fontId="6" fillId="0" borderId="28" xfId="0" applyFont="1" applyFill="1" applyBorder="1" applyAlignment="1">
      <alignment/>
    </xf>
    <xf numFmtId="0" fontId="6" fillId="0" borderId="33" xfId="0" applyFont="1" applyFill="1" applyBorder="1" applyAlignment="1">
      <alignment/>
    </xf>
    <xf numFmtId="0" fontId="6" fillId="0" borderId="94" xfId="0" applyFont="1" applyFill="1" applyBorder="1" applyAlignment="1">
      <alignment/>
    </xf>
    <xf numFmtId="0" fontId="7" fillId="0" borderId="28" xfId="0" applyFont="1" applyBorder="1" applyAlignment="1">
      <alignment/>
    </xf>
    <xf numFmtId="0" fontId="7" fillId="0" borderId="33" xfId="0" applyFont="1" applyBorder="1" applyAlignment="1">
      <alignment/>
    </xf>
    <xf numFmtId="0" fontId="7" fillId="0" borderId="94" xfId="0" applyFont="1" applyBorder="1" applyAlignment="1">
      <alignment/>
    </xf>
    <xf numFmtId="0" fontId="4" fillId="0" borderId="28" xfId="0" applyFont="1" applyFill="1" applyBorder="1" applyAlignment="1">
      <alignment/>
    </xf>
    <xf numFmtId="0" fontId="4" fillId="0" borderId="33" xfId="0" applyFont="1" applyFill="1" applyBorder="1" applyAlignment="1">
      <alignment/>
    </xf>
    <xf numFmtId="0" fontId="4" fillId="0" borderId="94" xfId="0" applyFont="1" applyFill="1" applyBorder="1" applyAlignment="1">
      <alignment/>
    </xf>
    <xf numFmtId="0" fontId="6" fillId="0" borderId="28" xfId="0" applyFont="1" applyFill="1" applyBorder="1" applyAlignment="1">
      <alignment/>
    </xf>
    <xf numFmtId="0" fontId="6" fillId="0" borderId="33" xfId="0" applyFont="1" applyFill="1" applyBorder="1" applyAlignment="1">
      <alignment/>
    </xf>
    <xf numFmtId="0" fontId="6" fillId="0" borderId="94" xfId="0" applyFont="1" applyFill="1" applyBorder="1" applyAlignment="1">
      <alignment/>
    </xf>
    <xf numFmtId="0" fontId="0" fillId="0" borderId="30" xfId="0" applyFill="1" applyBorder="1" applyAlignment="1">
      <alignment/>
    </xf>
    <xf numFmtId="0" fontId="0" fillId="0" borderId="22" xfId="0" applyFill="1" applyBorder="1" applyAlignment="1">
      <alignment/>
    </xf>
    <xf numFmtId="0" fontId="0" fillId="0" borderId="23" xfId="0" applyFill="1" applyBorder="1" applyAlignment="1">
      <alignment/>
    </xf>
    <xf numFmtId="0" fontId="7" fillId="0" borderId="28" xfId="0" applyFont="1" applyFill="1" applyBorder="1" applyAlignment="1">
      <alignment/>
    </xf>
    <xf numFmtId="0" fontId="7" fillId="0" borderId="33" xfId="0" applyFont="1" applyFill="1" applyBorder="1" applyAlignment="1">
      <alignment/>
    </xf>
    <xf numFmtId="0" fontId="7" fillId="0" borderId="94" xfId="0" applyFont="1" applyFill="1" applyBorder="1" applyAlignment="1">
      <alignment/>
    </xf>
    <xf numFmtId="0" fontId="4" fillId="40" borderId="103" xfId="0" applyFont="1" applyFill="1" applyBorder="1" applyAlignment="1">
      <alignment horizontal="center" vertical="center"/>
    </xf>
    <xf numFmtId="0" fontId="4" fillId="40" borderId="59" xfId="0" applyFont="1" applyFill="1" applyBorder="1" applyAlignment="1">
      <alignment horizontal="center" vertical="center"/>
    </xf>
    <xf numFmtId="0" fontId="4" fillId="40" borderId="28" xfId="0" applyFont="1" applyFill="1" applyBorder="1" applyAlignment="1">
      <alignment horizontal="center" vertical="center"/>
    </xf>
    <xf numFmtId="0" fontId="4" fillId="40" borderId="33" xfId="0" applyFont="1" applyFill="1" applyBorder="1" applyAlignment="1">
      <alignment horizontal="center" vertical="center"/>
    </xf>
    <xf numFmtId="0" fontId="4" fillId="40" borderId="94" xfId="0" applyFont="1" applyFill="1" applyBorder="1" applyAlignment="1">
      <alignment horizontal="center" vertical="center"/>
    </xf>
    <xf numFmtId="0" fontId="0" fillId="0" borderId="38" xfId="0" applyFont="1" applyBorder="1" applyAlignment="1">
      <alignment/>
    </xf>
    <xf numFmtId="0" fontId="4" fillId="0" borderId="30"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40" borderId="10" xfId="0" applyFont="1" applyFill="1" applyBorder="1" applyAlignment="1">
      <alignment/>
    </xf>
    <xf numFmtId="0" fontId="4" fillId="0" borderId="30" xfId="0" applyFont="1" applyFill="1" applyBorder="1" applyAlignment="1">
      <alignment/>
    </xf>
    <xf numFmtId="0" fontId="4" fillId="0" borderId="22" xfId="0" applyFont="1" applyFill="1" applyBorder="1" applyAlignment="1">
      <alignment/>
    </xf>
    <xf numFmtId="0" fontId="4" fillId="0" borderId="23" xfId="0" applyFont="1" applyFill="1" applyBorder="1" applyAlignment="1">
      <alignment/>
    </xf>
    <xf numFmtId="0" fontId="4" fillId="0" borderId="10" xfId="0" applyFont="1" applyFill="1" applyBorder="1" applyAlignment="1">
      <alignment/>
    </xf>
    <xf numFmtId="0" fontId="0" fillId="0" borderId="30" xfId="0" applyFont="1" applyFill="1" applyBorder="1" applyAlignment="1">
      <alignment/>
    </xf>
    <xf numFmtId="0" fontId="0" fillId="0" borderId="16" xfId="0" applyFont="1" applyFill="1" applyBorder="1" applyAlignment="1">
      <alignment/>
    </xf>
    <xf numFmtId="0" fontId="0" fillId="0" borderId="34" xfId="0" applyFont="1" applyFill="1" applyBorder="1" applyAlignment="1">
      <alignment/>
    </xf>
    <xf numFmtId="0" fontId="0" fillId="0" borderId="17" xfId="0" applyFont="1" applyFill="1" applyBorder="1" applyAlignment="1">
      <alignment/>
    </xf>
    <xf numFmtId="0" fontId="27" fillId="0" borderId="0" xfId="0" applyFont="1" applyAlignment="1">
      <alignment horizontal="justify" vertical="center"/>
    </xf>
    <xf numFmtId="0" fontId="0" fillId="0" borderId="0" xfId="0" applyAlignment="1">
      <alignment/>
    </xf>
    <xf numFmtId="0" fontId="0" fillId="39" borderId="70" xfId="0" applyFill="1" applyBorder="1" applyAlignment="1">
      <alignment horizontal="center" vertical="center"/>
    </xf>
    <xf numFmtId="0" fontId="0" fillId="40" borderId="70" xfId="0" applyFill="1" applyBorder="1" applyAlignment="1">
      <alignment horizontal="center" vertical="center"/>
    </xf>
    <xf numFmtId="0" fontId="0" fillId="40" borderId="102" xfId="0" applyFill="1" applyBorder="1" applyAlignment="1">
      <alignment horizontal="center" vertical="center"/>
    </xf>
    <xf numFmtId="0" fontId="0" fillId="40" borderId="95" xfId="0" applyFill="1" applyBorder="1" applyAlignment="1">
      <alignment horizontal="center" vertical="center"/>
    </xf>
    <xf numFmtId="0" fontId="0" fillId="40" borderId="36" xfId="0" applyFill="1" applyBorder="1" applyAlignment="1">
      <alignment horizontal="center" vertical="center"/>
    </xf>
    <xf numFmtId="0" fontId="4" fillId="0" borderId="104" xfId="0" applyFont="1" applyFill="1" applyBorder="1" applyAlignment="1">
      <alignment horizontal="center"/>
    </xf>
    <xf numFmtId="0" fontId="4" fillId="0" borderId="105" xfId="0" applyFont="1" applyFill="1" applyBorder="1" applyAlignment="1">
      <alignment horizontal="center"/>
    </xf>
    <xf numFmtId="0" fontId="4" fillId="0" borderId="106" xfId="0" applyFont="1" applyFill="1" applyBorder="1" applyAlignment="1">
      <alignment horizontal="center"/>
    </xf>
    <xf numFmtId="0" fontId="4" fillId="0" borderId="18" xfId="0" applyFont="1" applyBorder="1" applyAlignment="1">
      <alignment/>
    </xf>
    <xf numFmtId="0" fontId="4" fillId="0" borderId="107" xfId="0" applyFont="1" applyBorder="1" applyAlignment="1">
      <alignment/>
    </xf>
    <xf numFmtId="0" fontId="0" fillId="0" borderId="29" xfId="0" applyFont="1" applyBorder="1" applyAlignment="1">
      <alignment/>
    </xf>
    <xf numFmtId="0" fontId="0" fillId="0" borderId="62" xfId="0" applyFont="1" applyBorder="1" applyAlignment="1">
      <alignment/>
    </xf>
    <xf numFmtId="0" fontId="4" fillId="0" borderId="62" xfId="0" applyFont="1" applyBorder="1" applyAlignment="1">
      <alignment/>
    </xf>
    <xf numFmtId="0" fontId="4" fillId="0" borderId="19" xfId="0" applyFont="1" applyFill="1" applyBorder="1" applyAlignment="1">
      <alignment/>
    </xf>
    <xf numFmtId="0" fontId="4" fillId="0" borderId="29" xfId="0" applyFont="1" applyFill="1" applyBorder="1" applyAlignment="1">
      <alignment/>
    </xf>
    <xf numFmtId="0" fontId="4" fillId="0" borderId="62" xfId="0" applyFont="1" applyFill="1" applyBorder="1" applyAlignment="1">
      <alignment/>
    </xf>
    <xf numFmtId="0" fontId="4" fillId="0" borderId="108" xfId="0" applyFont="1" applyFill="1" applyBorder="1" applyAlignment="1">
      <alignment wrapText="1"/>
    </xf>
    <xf numFmtId="0" fontId="4" fillId="0" borderId="109" xfId="0" applyFont="1" applyFill="1" applyBorder="1" applyAlignment="1">
      <alignment wrapText="1"/>
    </xf>
    <xf numFmtId="0" fontId="4" fillId="0" borderId="110" xfId="0" applyFont="1" applyFill="1" applyBorder="1" applyAlignment="1">
      <alignment wrapText="1"/>
    </xf>
    <xf numFmtId="0" fontId="4" fillId="39" borderId="86" xfId="0" applyFont="1" applyFill="1" applyBorder="1" applyAlignment="1">
      <alignment horizontal="center"/>
    </xf>
    <xf numFmtId="0" fontId="4" fillId="39" borderId="35" xfId="0" applyFont="1" applyFill="1" applyBorder="1" applyAlignment="1">
      <alignment horizontal="center"/>
    </xf>
    <xf numFmtId="0" fontId="0" fillId="0" borderId="62" xfId="0" applyFont="1" applyFill="1" applyBorder="1" applyAlignment="1">
      <alignment/>
    </xf>
    <xf numFmtId="0" fontId="0" fillId="0" borderId="109" xfId="0" applyFont="1" applyBorder="1" applyAlignment="1">
      <alignment/>
    </xf>
    <xf numFmtId="0" fontId="0" fillId="0" borderId="110" xfId="0" applyFont="1" applyBorder="1" applyAlignment="1">
      <alignment/>
    </xf>
    <xf numFmtId="0" fontId="4" fillId="0" borderId="17" xfId="0" applyFont="1" applyFill="1" applyBorder="1" applyAlignment="1">
      <alignment/>
    </xf>
    <xf numFmtId="0" fontId="4" fillId="0" borderId="18" xfId="0" applyFont="1" applyFill="1" applyBorder="1" applyAlignment="1">
      <alignment/>
    </xf>
    <xf numFmtId="0" fontId="4" fillId="0" borderId="107" xfId="0" applyFont="1" applyFill="1" applyBorder="1" applyAlignment="1">
      <alignment/>
    </xf>
    <xf numFmtId="0" fontId="4" fillId="0" borderId="19" xfId="0" applyFont="1" applyFill="1" applyBorder="1" applyAlignment="1">
      <alignment wrapText="1"/>
    </xf>
    <xf numFmtId="0" fontId="4" fillId="0" borderId="29" xfId="0" applyFont="1" applyFill="1" applyBorder="1" applyAlignment="1">
      <alignment wrapText="1"/>
    </xf>
    <xf numFmtId="0" fontId="4" fillId="0" borderId="62" xfId="0" applyFont="1" applyFill="1" applyBorder="1" applyAlignment="1">
      <alignment wrapText="1"/>
    </xf>
    <xf numFmtId="0" fontId="4" fillId="0" borderId="20" xfId="0" applyFont="1" applyFill="1" applyBorder="1" applyAlignment="1">
      <alignment/>
    </xf>
    <xf numFmtId="0" fontId="4" fillId="0" borderId="21" xfId="0" applyFont="1" applyFill="1" applyBorder="1" applyAlignment="1">
      <alignment/>
    </xf>
    <xf numFmtId="0" fontId="4" fillId="0" borderId="77" xfId="0" applyFont="1" applyFill="1" applyBorder="1" applyAlignment="1">
      <alignment/>
    </xf>
    <xf numFmtId="0" fontId="0" fillId="39" borderId="95" xfId="0" applyFill="1" applyBorder="1" applyAlignment="1">
      <alignment horizontal="center" vertical="center"/>
    </xf>
    <xf numFmtId="0" fontId="0" fillId="39" borderId="36" xfId="0" applyFill="1" applyBorder="1" applyAlignment="1">
      <alignment horizontal="center" vertical="center"/>
    </xf>
    <xf numFmtId="0" fontId="0" fillId="39" borderId="82" xfId="0" applyFill="1" applyBorder="1" applyAlignment="1">
      <alignment horizontal="center" vertical="center"/>
    </xf>
    <xf numFmtId="0" fontId="27" fillId="0" borderId="0" xfId="0" applyFont="1" applyAlignment="1">
      <alignment horizontal="left" vertical="center" wrapText="1"/>
    </xf>
    <xf numFmtId="0" fontId="4" fillId="44" borderId="102" xfId="0" applyFont="1" applyFill="1" applyBorder="1" applyAlignment="1">
      <alignment horizontal="center"/>
    </xf>
    <xf numFmtId="0" fontId="4" fillId="44" borderId="87" xfId="0" applyFont="1" applyFill="1" applyBorder="1" applyAlignment="1">
      <alignment horizontal="center"/>
    </xf>
    <xf numFmtId="0" fontId="26" fillId="44" borderId="102" xfId="0" applyFont="1" applyFill="1" applyBorder="1" applyAlignment="1">
      <alignment horizontal="center"/>
    </xf>
    <xf numFmtId="0" fontId="26" fillId="44" borderId="87" xfId="0" applyFont="1" applyFill="1" applyBorder="1" applyAlignment="1">
      <alignment horizontal="center"/>
    </xf>
    <xf numFmtId="0" fontId="4" fillId="41" borderId="73" xfId="0" applyFont="1" applyFill="1" applyBorder="1" applyAlignment="1">
      <alignment horizontal="center" vertical="center"/>
    </xf>
    <xf numFmtId="0" fontId="4" fillId="41" borderId="74" xfId="0" applyFont="1" applyFill="1" applyBorder="1" applyAlignment="1">
      <alignment horizontal="center" vertical="center"/>
    </xf>
    <xf numFmtId="0" fontId="4" fillId="41" borderId="73" xfId="0" applyFont="1" applyFill="1" applyBorder="1" applyAlignment="1">
      <alignment horizontal="center"/>
    </xf>
    <xf numFmtId="0" fontId="4" fillId="42" borderId="73" xfId="0" applyFont="1" applyFill="1" applyBorder="1" applyAlignment="1">
      <alignment horizontal="center" vertical="center"/>
    </xf>
    <xf numFmtId="0" fontId="4" fillId="42" borderId="74" xfId="0" applyFont="1" applyFill="1" applyBorder="1" applyAlignment="1">
      <alignment horizontal="center" vertical="center"/>
    </xf>
    <xf numFmtId="0" fontId="4" fillId="42" borderId="95" xfId="0" applyFont="1" applyFill="1" applyBorder="1" applyAlignment="1">
      <alignment horizontal="center" vertical="center"/>
    </xf>
    <xf numFmtId="0" fontId="4" fillId="42" borderId="96"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List1" xfId="58"/>
    <cellStyle name="Output" xfId="59"/>
    <cellStyle name="Percent" xfId="60"/>
    <cellStyle name="Title" xfId="61"/>
    <cellStyle name="Total" xfId="62"/>
    <cellStyle name="Warning Text" xfId="63"/>
    <cellStyle name="Zarez_Lis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I26"/>
  <sheetViews>
    <sheetView zoomScalePageLayoutView="0" workbookViewId="0" topLeftCell="A1">
      <selection activeCell="D17" sqref="D17"/>
    </sheetView>
  </sheetViews>
  <sheetFormatPr defaultColWidth="9.140625" defaultRowHeight="12.75"/>
  <sheetData>
    <row r="2" spans="1:7" ht="18">
      <c r="A2" s="151" t="s">
        <v>157</v>
      </c>
      <c r="B2" s="152"/>
      <c r="C2" s="152"/>
      <c r="D2" s="152"/>
      <c r="E2" s="152"/>
      <c r="F2" s="152"/>
      <c r="G2" s="152"/>
    </row>
    <row r="3" spans="1:7" ht="18">
      <c r="A3" s="152"/>
      <c r="B3" s="152"/>
      <c r="C3" s="152"/>
      <c r="D3" s="152"/>
      <c r="E3" s="152"/>
      <c r="F3" s="152"/>
      <c r="G3" s="152"/>
    </row>
    <row r="4" spans="1:9" ht="18">
      <c r="A4" s="219" t="s">
        <v>160</v>
      </c>
      <c r="B4" s="219"/>
      <c r="C4" s="219"/>
      <c r="D4" s="219"/>
      <c r="E4" s="219"/>
      <c r="F4" s="219"/>
      <c r="G4" s="219"/>
      <c r="H4" s="220"/>
      <c r="I4" s="220"/>
    </row>
    <row r="5" spans="1:9" ht="18">
      <c r="A5" s="223" t="s">
        <v>203</v>
      </c>
      <c r="B5" s="223"/>
      <c r="C5" s="223"/>
      <c r="D5" s="223"/>
      <c r="E5" s="223"/>
      <c r="F5" s="223"/>
      <c r="G5" s="223"/>
      <c r="H5" s="224"/>
      <c r="I5" s="224"/>
    </row>
    <row r="6" spans="1:7" ht="18">
      <c r="A6" s="152" t="s">
        <v>159</v>
      </c>
      <c r="B6" s="152"/>
      <c r="C6" s="152"/>
      <c r="D6" s="152"/>
      <c r="E6" s="152"/>
      <c r="F6" s="152"/>
      <c r="G6" s="152"/>
    </row>
    <row r="7" spans="1:7" ht="18">
      <c r="A7" s="152" t="s">
        <v>158</v>
      </c>
      <c r="B7" s="152"/>
      <c r="C7" s="152"/>
      <c r="D7" s="152"/>
      <c r="E7" s="152"/>
      <c r="F7" s="152"/>
      <c r="G7" s="152"/>
    </row>
    <row r="9" spans="1:7" ht="18">
      <c r="A9" s="152" t="s">
        <v>161</v>
      </c>
      <c r="B9" s="152"/>
      <c r="C9" s="152"/>
      <c r="D9" s="152"/>
      <c r="E9" s="152"/>
      <c r="F9" s="152"/>
      <c r="G9" s="152"/>
    </row>
    <row r="10" spans="1:7" ht="18">
      <c r="A10" s="152" t="s">
        <v>204</v>
      </c>
      <c r="B10" s="152"/>
      <c r="C10" s="152"/>
      <c r="D10" s="152"/>
      <c r="E10" s="152"/>
      <c r="F10" s="152"/>
      <c r="G10" s="152"/>
    </row>
    <row r="11" spans="1:7" ht="18">
      <c r="A11" s="152" t="s">
        <v>205</v>
      </c>
      <c r="B11" s="152"/>
      <c r="C11" s="152"/>
      <c r="D11" s="152"/>
      <c r="E11" s="152"/>
      <c r="F11" s="152"/>
      <c r="G11" s="152"/>
    </row>
    <row r="12" spans="1:7" ht="18">
      <c r="A12" s="152" t="s">
        <v>206</v>
      </c>
      <c r="B12" s="152"/>
      <c r="C12" s="152"/>
      <c r="D12" s="152"/>
      <c r="E12" s="152"/>
      <c r="F12" s="152"/>
      <c r="G12" s="152"/>
    </row>
    <row r="13" spans="1:7" ht="18">
      <c r="A13" s="152" t="s">
        <v>207</v>
      </c>
      <c r="B13" s="152"/>
      <c r="C13" s="152"/>
      <c r="D13" s="152"/>
      <c r="E13" s="152"/>
      <c r="F13" s="152"/>
      <c r="G13" s="152"/>
    </row>
    <row r="14" spans="1:7" ht="18">
      <c r="A14" s="152"/>
      <c r="B14" s="152"/>
      <c r="C14" s="152"/>
      <c r="D14" s="152"/>
      <c r="E14" s="152"/>
      <c r="F14" s="152"/>
      <c r="G14" s="152"/>
    </row>
    <row r="15" spans="1:7" ht="18">
      <c r="A15" s="152"/>
      <c r="B15" s="152"/>
      <c r="C15" s="152"/>
      <c r="D15" s="152"/>
      <c r="E15" s="152"/>
      <c r="F15" s="152"/>
      <c r="G15" s="152"/>
    </row>
    <row r="16" spans="1:7" ht="18">
      <c r="A16" s="152"/>
      <c r="B16" s="152"/>
      <c r="C16" s="152"/>
      <c r="D16" s="152"/>
      <c r="E16" s="152"/>
      <c r="F16" s="152"/>
      <c r="G16" s="152"/>
    </row>
    <row r="17" spans="1:7" ht="18">
      <c r="A17" s="152"/>
      <c r="B17" s="152"/>
      <c r="C17" s="152"/>
      <c r="D17" s="152"/>
      <c r="E17" s="152"/>
      <c r="F17" s="152"/>
      <c r="G17" s="152"/>
    </row>
    <row r="18" spans="1:7" ht="18">
      <c r="A18" s="152"/>
      <c r="B18" s="152"/>
      <c r="C18" s="152"/>
      <c r="D18" s="152"/>
      <c r="E18" s="152"/>
      <c r="F18" s="152"/>
      <c r="G18" s="152"/>
    </row>
    <row r="19" spans="1:7" ht="18">
      <c r="A19" s="152"/>
      <c r="B19" s="152"/>
      <c r="C19" s="152"/>
      <c r="D19" s="152"/>
      <c r="E19" s="152"/>
      <c r="F19" s="152"/>
      <c r="G19" s="152"/>
    </row>
    <row r="20" spans="1:7" ht="18">
      <c r="A20" s="152"/>
      <c r="B20" s="152"/>
      <c r="C20" s="152"/>
      <c r="D20" s="152"/>
      <c r="E20" s="152"/>
      <c r="F20" s="152"/>
      <c r="G20" s="152"/>
    </row>
    <row r="21" spans="1:7" ht="18">
      <c r="A21" s="152"/>
      <c r="B21" s="152"/>
      <c r="C21" s="152"/>
      <c r="D21" s="152"/>
      <c r="E21" s="152"/>
      <c r="F21" s="152"/>
      <c r="G21" s="152"/>
    </row>
    <row r="22" spans="1:7" ht="18">
      <c r="A22" s="152"/>
      <c r="B22" s="152"/>
      <c r="C22" s="152"/>
      <c r="D22" s="152"/>
      <c r="E22" s="152"/>
      <c r="F22" s="152"/>
      <c r="G22" s="152"/>
    </row>
    <row r="23" spans="1:7" ht="18">
      <c r="A23" s="152"/>
      <c r="B23" s="152"/>
      <c r="C23" s="152"/>
      <c r="D23" s="152"/>
      <c r="E23" s="152"/>
      <c r="F23" s="152"/>
      <c r="G23" s="152"/>
    </row>
    <row r="24" spans="1:7" ht="18">
      <c r="A24" s="152"/>
      <c r="B24" s="152"/>
      <c r="C24" s="152"/>
      <c r="D24" s="152"/>
      <c r="E24" s="152"/>
      <c r="F24" s="152"/>
      <c r="G24" s="152"/>
    </row>
    <row r="25" spans="1:7" ht="18">
      <c r="A25" s="152"/>
      <c r="B25" s="152"/>
      <c r="C25" s="152"/>
      <c r="D25" s="152"/>
      <c r="E25" s="152"/>
      <c r="F25" s="152"/>
      <c r="G25" s="152"/>
    </row>
    <row r="26" spans="1:7" ht="18">
      <c r="A26" s="152"/>
      <c r="B26" s="152"/>
      <c r="C26" s="152"/>
      <c r="D26" s="152"/>
      <c r="E26" s="152"/>
      <c r="F26" s="152"/>
      <c r="G26" s="152"/>
    </row>
  </sheetData>
  <sheetProtection sheet="1" objects="1" scenarios="1"/>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I39"/>
  <sheetViews>
    <sheetView zoomScalePageLayoutView="0" workbookViewId="0" topLeftCell="A1">
      <selection activeCell="F6" sqref="F6"/>
    </sheetView>
  </sheetViews>
  <sheetFormatPr defaultColWidth="9.140625" defaultRowHeight="12.75"/>
  <cols>
    <col min="1" max="1" width="6.140625" style="0" customWidth="1"/>
    <col min="4" max="4" width="18.57421875" style="0" customWidth="1"/>
  </cols>
  <sheetData>
    <row r="2" ht="15">
      <c r="A2" s="48" t="s">
        <v>152</v>
      </c>
    </row>
    <row r="3" spans="1:9" ht="12.75">
      <c r="A3" s="524"/>
      <c r="B3" s="524"/>
      <c r="C3" s="524"/>
      <c r="D3" s="524"/>
      <c r="E3" s="527"/>
      <c r="F3" s="527"/>
      <c r="G3" s="527"/>
      <c r="H3" s="527"/>
      <c r="I3" s="527"/>
    </row>
    <row r="4" spans="1:9" ht="12.75">
      <c r="A4" s="70" t="s">
        <v>48</v>
      </c>
      <c r="B4" s="562" t="s">
        <v>87</v>
      </c>
      <c r="C4" s="562"/>
      <c r="D4" s="562"/>
      <c r="E4" s="74" t="s">
        <v>28</v>
      </c>
      <c r="F4" s="74" t="s">
        <v>30</v>
      </c>
      <c r="G4" s="40" t="s">
        <v>45</v>
      </c>
      <c r="H4" s="40" t="s">
        <v>46</v>
      </c>
      <c r="I4" s="74" t="s">
        <v>47</v>
      </c>
    </row>
    <row r="5" spans="1:9" ht="12.75">
      <c r="A5" s="75" t="s">
        <v>0</v>
      </c>
      <c r="B5" s="563" t="s">
        <v>56</v>
      </c>
      <c r="C5" s="564"/>
      <c r="D5" s="564"/>
      <c r="E5" s="42">
        <f>SUM(E6:E14)</f>
        <v>0</v>
      </c>
      <c r="F5" s="42">
        <f>SUM(F6:F14)</f>
        <v>0</v>
      </c>
      <c r="G5" s="42">
        <f>SUM(G6:G14)</f>
        <v>0</v>
      </c>
      <c r="H5" s="42">
        <f>SUM(H6:H14)</f>
        <v>0</v>
      </c>
      <c r="I5" s="42">
        <f>SUM(I6:I14)</f>
        <v>0</v>
      </c>
    </row>
    <row r="6" spans="1:9" ht="12.75">
      <c r="A6" s="76"/>
      <c r="B6" s="549" t="s">
        <v>120</v>
      </c>
      <c r="C6" s="542"/>
      <c r="D6" s="543"/>
      <c r="E6" s="211">
        <v>0</v>
      </c>
      <c r="F6" s="211">
        <v>0</v>
      </c>
      <c r="G6" s="211">
        <v>0</v>
      </c>
      <c r="H6" s="211">
        <v>0</v>
      </c>
      <c r="I6" s="211">
        <v>0</v>
      </c>
    </row>
    <row r="7" spans="1:9" ht="12.75">
      <c r="A7" s="76"/>
      <c r="B7" s="537" t="s">
        <v>127</v>
      </c>
      <c r="C7" s="565"/>
      <c r="D7" s="538"/>
      <c r="E7" s="211">
        <v>0</v>
      </c>
      <c r="F7" s="211">
        <v>0</v>
      </c>
      <c r="G7" s="211">
        <v>0</v>
      </c>
      <c r="H7" s="211">
        <v>0</v>
      </c>
      <c r="I7" s="211">
        <v>0</v>
      </c>
    </row>
    <row r="8" spans="1:9" ht="12.75">
      <c r="A8" s="76"/>
      <c r="B8" s="552" t="s">
        <v>130</v>
      </c>
      <c r="C8" s="553"/>
      <c r="D8" s="554"/>
      <c r="E8" s="211">
        <v>0</v>
      </c>
      <c r="F8" s="211">
        <v>0</v>
      </c>
      <c r="G8" s="211">
        <v>0</v>
      </c>
      <c r="H8" s="211">
        <v>0</v>
      </c>
      <c r="I8" s="211">
        <v>0</v>
      </c>
    </row>
    <row r="9" spans="1:9" ht="12.75">
      <c r="A9" s="76"/>
      <c r="B9" s="552" t="s">
        <v>128</v>
      </c>
      <c r="C9" s="553"/>
      <c r="D9" s="554"/>
      <c r="E9" s="211">
        <v>0</v>
      </c>
      <c r="F9" s="211">
        <v>0</v>
      </c>
      <c r="G9" s="211">
        <v>0</v>
      </c>
      <c r="H9" s="211">
        <v>0</v>
      </c>
      <c r="I9" s="211">
        <v>0</v>
      </c>
    </row>
    <row r="10" spans="1:9" ht="12.75">
      <c r="A10" s="76"/>
      <c r="B10" s="552" t="s">
        <v>129</v>
      </c>
      <c r="C10" s="553"/>
      <c r="D10" s="554"/>
      <c r="E10" s="211">
        <v>0</v>
      </c>
      <c r="F10" s="211">
        <v>0</v>
      </c>
      <c r="G10" s="211">
        <v>0</v>
      </c>
      <c r="H10" s="211">
        <v>0</v>
      </c>
      <c r="I10" s="211">
        <v>0</v>
      </c>
    </row>
    <row r="11" spans="1:9" ht="12.75">
      <c r="A11" s="76"/>
      <c r="B11" s="555" t="s">
        <v>140</v>
      </c>
      <c r="C11" s="556"/>
      <c r="D11" s="557"/>
      <c r="E11" s="211">
        <v>0</v>
      </c>
      <c r="F11" s="211">
        <v>0</v>
      </c>
      <c r="G11" s="211">
        <v>0</v>
      </c>
      <c r="H11" s="211">
        <v>0</v>
      </c>
      <c r="I11" s="211">
        <v>0</v>
      </c>
    </row>
    <row r="12" spans="1:9" ht="12.75">
      <c r="A12" s="76"/>
      <c r="B12" s="555" t="s">
        <v>140</v>
      </c>
      <c r="C12" s="556"/>
      <c r="D12" s="557"/>
      <c r="E12" s="211">
        <v>0</v>
      </c>
      <c r="F12" s="211">
        <v>0</v>
      </c>
      <c r="G12" s="211">
        <v>0</v>
      </c>
      <c r="H12" s="211">
        <v>0</v>
      </c>
      <c r="I12" s="211">
        <v>0</v>
      </c>
    </row>
    <row r="13" spans="1:9" ht="12.75">
      <c r="A13" s="76"/>
      <c r="B13" s="555" t="s">
        <v>140</v>
      </c>
      <c r="C13" s="556"/>
      <c r="D13" s="557"/>
      <c r="E13" s="211">
        <v>0</v>
      </c>
      <c r="F13" s="211">
        <v>0</v>
      </c>
      <c r="G13" s="211">
        <v>0</v>
      </c>
      <c r="H13" s="211">
        <v>0</v>
      </c>
      <c r="I13" s="211">
        <v>0</v>
      </c>
    </row>
    <row r="14" spans="1:9" ht="12.75">
      <c r="A14" s="76"/>
      <c r="B14" s="555" t="s">
        <v>140</v>
      </c>
      <c r="C14" s="556"/>
      <c r="D14" s="557"/>
      <c r="E14" s="211">
        <v>0</v>
      </c>
      <c r="F14" s="211">
        <v>0</v>
      </c>
      <c r="G14" s="211">
        <v>0</v>
      </c>
      <c r="H14" s="211">
        <v>0</v>
      </c>
      <c r="I14" s="211">
        <v>0</v>
      </c>
    </row>
    <row r="15" spans="1:9" ht="12.75">
      <c r="A15" s="77" t="s">
        <v>1</v>
      </c>
      <c r="B15" s="550" t="s">
        <v>57</v>
      </c>
      <c r="C15" s="551"/>
      <c r="D15" s="561"/>
      <c r="E15" s="211">
        <v>0</v>
      </c>
      <c r="F15" s="251">
        <v>0</v>
      </c>
      <c r="G15" s="251">
        <v>0</v>
      </c>
      <c r="H15" s="251">
        <v>0</v>
      </c>
      <c r="I15" s="251">
        <v>0</v>
      </c>
    </row>
    <row r="16" spans="1:9" ht="12.75">
      <c r="A16" s="78" t="s">
        <v>2</v>
      </c>
      <c r="B16" s="550" t="s">
        <v>123</v>
      </c>
      <c r="C16" s="551"/>
      <c r="D16" s="551"/>
      <c r="E16" s="80">
        <f>SUM(E17:E26)</f>
        <v>0</v>
      </c>
      <c r="F16" s="80">
        <f>SUM(F17:F26)</f>
        <v>0</v>
      </c>
      <c r="G16" s="80">
        <f>SUM(G17:G26)</f>
        <v>0</v>
      </c>
      <c r="H16" s="80">
        <f>SUM(H17:H26)</f>
        <v>0</v>
      </c>
      <c r="I16" s="80">
        <f>SUM(I17:I26)</f>
        <v>0</v>
      </c>
    </row>
    <row r="17" spans="1:9" ht="12.75">
      <c r="A17" s="82"/>
      <c r="B17" s="547" t="s">
        <v>121</v>
      </c>
      <c r="C17" s="548"/>
      <c r="D17" s="548"/>
      <c r="E17" s="212">
        <v>0</v>
      </c>
      <c r="F17" s="212">
        <v>0</v>
      </c>
      <c r="G17" s="212">
        <v>0</v>
      </c>
      <c r="H17" s="212">
        <v>0</v>
      </c>
      <c r="I17" s="212">
        <v>0</v>
      </c>
    </row>
    <row r="18" spans="1:9" ht="12.75">
      <c r="A18" s="82"/>
      <c r="B18" s="547" t="s">
        <v>134</v>
      </c>
      <c r="C18" s="551"/>
      <c r="D18" s="561"/>
      <c r="E18" s="212">
        <v>0</v>
      </c>
      <c r="F18" s="212">
        <v>0</v>
      </c>
      <c r="G18" s="212">
        <v>0</v>
      </c>
      <c r="H18" s="212">
        <v>0</v>
      </c>
      <c r="I18" s="212">
        <v>0</v>
      </c>
    </row>
    <row r="19" spans="1:9" ht="12.75">
      <c r="A19" s="82"/>
      <c r="B19" s="547" t="s">
        <v>135</v>
      </c>
      <c r="C19" s="551"/>
      <c r="D19" s="561"/>
      <c r="E19" s="212">
        <v>0</v>
      </c>
      <c r="F19" s="212">
        <v>0</v>
      </c>
      <c r="G19" s="212">
        <v>0</v>
      </c>
      <c r="H19" s="212">
        <v>0</v>
      </c>
      <c r="I19" s="212">
        <v>0</v>
      </c>
    </row>
    <row r="20" spans="1:9" ht="12.75">
      <c r="A20" s="82"/>
      <c r="B20" s="547" t="s">
        <v>131</v>
      </c>
      <c r="C20" s="548"/>
      <c r="D20" s="548"/>
      <c r="E20" s="212">
        <v>0</v>
      </c>
      <c r="F20" s="212">
        <v>0</v>
      </c>
      <c r="G20" s="212">
        <v>0</v>
      </c>
      <c r="H20" s="212">
        <v>0</v>
      </c>
      <c r="I20" s="212">
        <v>0</v>
      </c>
    </row>
    <row r="21" spans="1:9" ht="12.75">
      <c r="A21" s="82"/>
      <c r="B21" s="547" t="s">
        <v>132</v>
      </c>
      <c r="C21" s="548"/>
      <c r="D21" s="560"/>
      <c r="E21" s="212">
        <v>0</v>
      </c>
      <c r="F21" s="212">
        <v>0</v>
      </c>
      <c r="G21" s="212">
        <v>0</v>
      </c>
      <c r="H21" s="212">
        <v>0</v>
      </c>
      <c r="I21" s="212">
        <v>0</v>
      </c>
    </row>
    <row r="22" spans="1:9" ht="12.75">
      <c r="A22" s="82"/>
      <c r="B22" s="54" t="s">
        <v>133</v>
      </c>
      <c r="C22" s="55"/>
      <c r="D22" s="56"/>
      <c r="E22" s="212">
        <v>0</v>
      </c>
      <c r="F22" s="212">
        <v>0</v>
      </c>
      <c r="G22" s="212">
        <v>0</v>
      </c>
      <c r="H22" s="212">
        <v>0</v>
      </c>
      <c r="I22" s="212">
        <v>0</v>
      </c>
    </row>
    <row r="23" spans="1:9" ht="12.75">
      <c r="A23" s="82"/>
      <c r="B23" s="555" t="s">
        <v>140</v>
      </c>
      <c r="C23" s="556"/>
      <c r="D23" s="557"/>
      <c r="E23" s="212">
        <v>0</v>
      </c>
      <c r="F23" s="212">
        <v>0</v>
      </c>
      <c r="G23" s="212">
        <v>0</v>
      </c>
      <c r="H23" s="212">
        <v>0</v>
      </c>
      <c r="I23" s="212">
        <v>0</v>
      </c>
    </row>
    <row r="24" spans="1:9" ht="12.75">
      <c r="A24" s="82"/>
      <c r="B24" s="555" t="s">
        <v>140</v>
      </c>
      <c r="C24" s="556"/>
      <c r="D24" s="557"/>
      <c r="E24" s="212">
        <v>0</v>
      </c>
      <c r="F24" s="212">
        <v>0</v>
      </c>
      <c r="G24" s="212">
        <v>0</v>
      </c>
      <c r="H24" s="212">
        <v>0</v>
      </c>
      <c r="I24" s="212">
        <v>0</v>
      </c>
    </row>
    <row r="25" spans="1:9" ht="12.75">
      <c r="A25" s="82"/>
      <c r="B25" s="555" t="s">
        <v>140</v>
      </c>
      <c r="C25" s="556"/>
      <c r="D25" s="557"/>
      <c r="E25" s="212">
        <v>0</v>
      </c>
      <c r="F25" s="212">
        <v>0</v>
      </c>
      <c r="G25" s="212">
        <v>0</v>
      </c>
      <c r="H25" s="212">
        <v>0</v>
      </c>
      <c r="I25" s="212">
        <v>0</v>
      </c>
    </row>
    <row r="26" spans="1:9" ht="12.75">
      <c r="A26" s="82"/>
      <c r="B26" s="555" t="s">
        <v>140</v>
      </c>
      <c r="C26" s="556"/>
      <c r="D26" s="557"/>
      <c r="E26" s="212">
        <v>0</v>
      </c>
      <c r="F26" s="212">
        <v>0</v>
      </c>
      <c r="G26" s="212">
        <v>0</v>
      </c>
      <c r="H26" s="212">
        <v>0</v>
      </c>
      <c r="I26" s="212">
        <v>0</v>
      </c>
    </row>
    <row r="27" spans="1:9" s="79" customFormat="1" ht="12.75">
      <c r="A27" s="78" t="s">
        <v>61</v>
      </c>
      <c r="B27" s="550" t="s">
        <v>124</v>
      </c>
      <c r="C27" s="551"/>
      <c r="D27" s="551"/>
      <c r="E27" s="252">
        <v>0</v>
      </c>
      <c r="F27" s="252">
        <v>0</v>
      </c>
      <c r="G27" s="252">
        <v>0</v>
      </c>
      <c r="H27" s="252">
        <v>0</v>
      </c>
      <c r="I27" s="252">
        <v>0</v>
      </c>
    </row>
    <row r="28" spans="1:9" ht="12.75">
      <c r="A28" s="78" t="s">
        <v>63</v>
      </c>
      <c r="B28" s="558" t="s">
        <v>117</v>
      </c>
      <c r="C28" s="559"/>
      <c r="D28" s="559"/>
      <c r="E28" s="253" t="e">
        <f>SUM('Proračun troška radnika'!G5:G6)</f>
        <v>#DIV/0!</v>
      </c>
      <c r="F28" s="253" t="e">
        <f>SUM('Proračun troška radnika'!G7:G8)</f>
        <v>#DIV/0!</v>
      </c>
      <c r="G28" s="253" t="e">
        <f>F28</f>
        <v>#DIV/0!</v>
      </c>
      <c r="H28" s="253" t="e">
        <f>G28</f>
        <v>#DIV/0!</v>
      </c>
      <c r="I28" s="253" t="e">
        <f>H28</f>
        <v>#DIV/0!</v>
      </c>
    </row>
    <row r="29" spans="1:9" ht="12.75">
      <c r="A29" s="81" t="s">
        <v>65</v>
      </c>
      <c r="B29" s="558" t="s">
        <v>88</v>
      </c>
      <c r="C29" s="559"/>
      <c r="D29" s="559"/>
      <c r="E29" s="80">
        <f>SUM(E30:E31)</f>
        <v>0</v>
      </c>
      <c r="F29" s="80">
        <f>SUM(F30:F31)</f>
        <v>0</v>
      </c>
      <c r="G29" s="80">
        <f>SUM(G30:G31)</f>
        <v>0</v>
      </c>
      <c r="H29" s="80">
        <f>SUM(H30:H31)</f>
        <v>0</v>
      </c>
      <c r="I29" s="80">
        <f>SUM(I30:I31)</f>
        <v>0</v>
      </c>
    </row>
    <row r="30" spans="1:9" ht="12.75">
      <c r="A30" s="83"/>
      <c r="B30" s="566" t="s">
        <v>89</v>
      </c>
      <c r="C30" s="567"/>
      <c r="D30" s="567"/>
      <c r="E30" s="46">
        <f>SUM('Proračun amortizacije'!C25)</f>
        <v>0</v>
      </c>
      <c r="F30" s="46">
        <f>SUM('Proračun amortizacije'!D25)</f>
        <v>0</v>
      </c>
      <c r="G30" s="46">
        <f>SUM('Proračun amortizacije'!E25)</f>
        <v>0</v>
      </c>
      <c r="H30" s="46">
        <f>SUM('Proračun amortizacije'!F25)</f>
        <v>0</v>
      </c>
      <c r="I30" s="46">
        <f>SUM('Proračun amortizacije'!G25)</f>
        <v>0</v>
      </c>
    </row>
    <row r="31" spans="1:9" ht="12.75">
      <c r="A31" s="83"/>
      <c r="B31" s="566" t="s">
        <v>90</v>
      </c>
      <c r="C31" s="567"/>
      <c r="D31" s="567"/>
      <c r="E31" s="46">
        <f>SUM('Proračun amortizacije'!C26)</f>
        <v>0</v>
      </c>
      <c r="F31" s="46">
        <f>SUM('Proračun amortizacije'!D26)</f>
        <v>0</v>
      </c>
      <c r="G31" s="46">
        <f>SUM('Proračun amortizacije'!E26)</f>
        <v>0</v>
      </c>
      <c r="H31" s="46">
        <f>SUM('Proračun amortizacije'!F26)</f>
        <v>0</v>
      </c>
      <c r="I31" s="46">
        <f>SUM('Proračun amortizacije'!G26)</f>
        <v>0</v>
      </c>
    </row>
    <row r="32" spans="1:9" ht="12.75">
      <c r="A32" s="84" t="s">
        <v>67</v>
      </c>
      <c r="B32" s="558" t="s">
        <v>136</v>
      </c>
      <c r="C32" s="559"/>
      <c r="D32" s="559"/>
      <c r="E32" s="213">
        <v>0</v>
      </c>
      <c r="F32" s="213">
        <v>0</v>
      </c>
      <c r="G32" s="213">
        <v>0</v>
      </c>
      <c r="H32" s="213">
        <v>0</v>
      </c>
      <c r="I32" s="213">
        <v>0</v>
      </c>
    </row>
    <row r="33" spans="1:9" ht="12.75">
      <c r="A33" s="544" t="s">
        <v>91</v>
      </c>
      <c r="B33" s="544"/>
      <c r="C33" s="544"/>
      <c r="D33" s="544"/>
      <c r="E33" s="47" t="e">
        <f>SUM(E5,E15:E16,E27:E29,E32)</f>
        <v>#DIV/0!</v>
      </c>
      <c r="F33" s="47" t="e">
        <f>SUM(F5,F15:F16,F27:F29,F32)</f>
        <v>#DIV/0!</v>
      </c>
      <c r="G33" s="47" t="e">
        <f>SUM(G5,G15:G16,G27:G29,G32)</f>
        <v>#DIV/0!</v>
      </c>
      <c r="H33" s="47" t="e">
        <f>SUM(H5,H15:H16,H27:H29,H32)</f>
        <v>#DIV/0!</v>
      </c>
      <c r="I33" s="47" t="e">
        <f>SUM(I5,I15:I16,I27:I29,I32)</f>
        <v>#DIV/0!</v>
      </c>
    </row>
    <row r="37" ht="12.75">
      <c r="B37" t="s">
        <v>137</v>
      </c>
    </row>
    <row r="38" ht="12.75">
      <c r="B38" t="s">
        <v>139</v>
      </c>
    </row>
    <row r="39" ht="12.75">
      <c r="B39" t="s">
        <v>138</v>
      </c>
    </row>
  </sheetData>
  <sheetProtection/>
  <mergeCells count="31">
    <mergeCell ref="A33:D33"/>
    <mergeCell ref="B29:D29"/>
    <mergeCell ref="B32:D32"/>
    <mergeCell ref="B31:D31"/>
    <mergeCell ref="B18:D18"/>
    <mergeCell ref="B30:D30"/>
    <mergeCell ref="B27:D27"/>
    <mergeCell ref="B23:D23"/>
    <mergeCell ref="E3:I3"/>
    <mergeCell ref="B4:D4"/>
    <mergeCell ref="A3:D3"/>
    <mergeCell ref="B5:D5"/>
    <mergeCell ref="B9:D9"/>
    <mergeCell ref="B19:D19"/>
    <mergeCell ref="B7:D7"/>
    <mergeCell ref="B14:D14"/>
    <mergeCell ref="B24:D24"/>
    <mergeCell ref="B15:D15"/>
    <mergeCell ref="B20:D20"/>
    <mergeCell ref="B10:D10"/>
    <mergeCell ref="B26:D26"/>
    <mergeCell ref="B17:D17"/>
    <mergeCell ref="B6:D6"/>
    <mergeCell ref="B16:D16"/>
    <mergeCell ref="B8:D8"/>
    <mergeCell ref="B25:D25"/>
    <mergeCell ref="B28:D28"/>
    <mergeCell ref="B11:D11"/>
    <mergeCell ref="B21:D21"/>
    <mergeCell ref="B12:D12"/>
    <mergeCell ref="B13:D13"/>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A53"/>
  <sheetViews>
    <sheetView zoomScalePageLayoutView="0" workbookViewId="0" topLeftCell="A34">
      <selection activeCell="E41" sqref="E41"/>
    </sheetView>
  </sheetViews>
  <sheetFormatPr defaultColWidth="9.140625" defaultRowHeight="12.75"/>
  <cols>
    <col min="1" max="1" width="118.8515625" style="0" customWidth="1"/>
  </cols>
  <sheetData>
    <row r="1" ht="18.75">
      <c r="A1" s="451" t="s">
        <v>354</v>
      </c>
    </row>
    <row r="2" ht="18.75">
      <c r="A2" s="445"/>
    </row>
    <row r="3" ht="37.5">
      <c r="A3" s="445" t="s">
        <v>355</v>
      </c>
    </row>
    <row r="4" ht="21.75" customHeight="1">
      <c r="A4" s="445" t="s">
        <v>356</v>
      </c>
    </row>
    <row r="5" ht="18.75">
      <c r="A5" s="445" t="s">
        <v>357</v>
      </c>
    </row>
    <row r="6" ht="18.75">
      <c r="A6" s="445"/>
    </row>
    <row r="7" ht="56.25">
      <c r="A7" s="445" t="s">
        <v>358</v>
      </c>
    </row>
    <row r="8" ht="18.75">
      <c r="A8" s="445"/>
    </row>
    <row r="9" ht="152.25" customHeight="1">
      <c r="A9" s="445" t="s">
        <v>359</v>
      </c>
    </row>
    <row r="11" ht="18.75">
      <c r="A11" s="447" t="s">
        <v>360</v>
      </c>
    </row>
    <row r="12" ht="18.75">
      <c r="A12" s="448"/>
    </row>
    <row r="13" ht="18.75">
      <c r="A13" s="449" t="s">
        <v>361</v>
      </c>
    </row>
    <row r="14" ht="37.5">
      <c r="A14" s="449" t="s">
        <v>362</v>
      </c>
    </row>
    <row r="15" ht="18.75">
      <c r="A15" s="445" t="s">
        <v>363</v>
      </c>
    </row>
    <row r="16" ht="18.75">
      <c r="A16" s="445" t="s">
        <v>364</v>
      </c>
    </row>
    <row r="17" ht="18.75">
      <c r="A17" s="445"/>
    </row>
    <row r="18" ht="18.75">
      <c r="A18" s="445" t="s">
        <v>365</v>
      </c>
    </row>
    <row r="19" ht="37.5">
      <c r="A19" s="445" t="s">
        <v>366</v>
      </c>
    </row>
    <row r="20" ht="18.75">
      <c r="A20" s="445"/>
    </row>
    <row r="21" ht="18.75">
      <c r="A21" s="445" t="s">
        <v>367</v>
      </c>
    </row>
    <row r="22" ht="18.75">
      <c r="A22" s="445" t="s">
        <v>368</v>
      </c>
    </row>
    <row r="23" ht="18.75">
      <c r="A23" s="445"/>
    </row>
    <row r="24" ht="18.75">
      <c r="A24" s="445" t="s">
        <v>369</v>
      </c>
    </row>
    <row r="25" ht="18.75">
      <c r="A25" s="445" t="s">
        <v>370</v>
      </c>
    </row>
    <row r="26" ht="18.75">
      <c r="A26" s="445"/>
    </row>
    <row r="27" ht="18.75">
      <c r="A27" s="445" t="s">
        <v>371</v>
      </c>
    </row>
    <row r="28" ht="18.75">
      <c r="A28" s="445" t="s">
        <v>372</v>
      </c>
    </row>
    <row r="29" ht="18.75">
      <c r="A29" s="445"/>
    </row>
    <row r="30" ht="18.75">
      <c r="A30" s="447" t="s">
        <v>373</v>
      </c>
    </row>
    <row r="31" ht="18.75">
      <c r="A31" s="448"/>
    </row>
    <row r="32" ht="18.75">
      <c r="A32" s="445" t="s">
        <v>374</v>
      </c>
    </row>
    <row r="33" ht="18.75">
      <c r="A33" s="445" t="s">
        <v>375</v>
      </c>
    </row>
    <row r="34" ht="18.75">
      <c r="A34" s="445" t="s">
        <v>376</v>
      </c>
    </row>
    <row r="35" ht="18.75">
      <c r="A35" s="445" t="s">
        <v>377</v>
      </c>
    </row>
    <row r="36" ht="18.75">
      <c r="A36" s="445" t="s">
        <v>378</v>
      </c>
    </row>
    <row r="37" ht="79.5" customHeight="1">
      <c r="A37" s="445" t="s">
        <v>379</v>
      </c>
    </row>
    <row r="39" ht="24" customHeight="1">
      <c r="A39" s="449" t="s">
        <v>380</v>
      </c>
    </row>
    <row r="40" ht="75">
      <c r="A40" s="446" t="s">
        <v>381</v>
      </c>
    </row>
    <row r="41" ht="18.75">
      <c r="A41" s="450"/>
    </row>
    <row r="42" ht="18.75">
      <c r="A42" s="450" t="s">
        <v>382</v>
      </c>
    </row>
    <row r="43" ht="18.75">
      <c r="A43" s="450" t="s">
        <v>383</v>
      </c>
    </row>
    <row r="44" ht="18.75">
      <c r="A44" s="450" t="s">
        <v>384</v>
      </c>
    </row>
    <row r="45" ht="18.75">
      <c r="A45" s="450" t="s">
        <v>385</v>
      </c>
    </row>
    <row r="46" ht="18.75">
      <c r="A46" s="446"/>
    </row>
    <row r="47" ht="18.75">
      <c r="A47" s="446"/>
    </row>
    <row r="48" ht="18.75">
      <c r="A48" s="446" t="s">
        <v>386</v>
      </c>
    </row>
    <row r="49" ht="18.75">
      <c r="A49" s="446" t="s">
        <v>387</v>
      </c>
    </row>
    <row r="50" ht="18.75">
      <c r="A50" s="446" t="s">
        <v>388</v>
      </c>
    </row>
    <row r="51" ht="18.75">
      <c r="A51" s="446" t="s">
        <v>394</v>
      </c>
    </row>
    <row r="52" ht="18.75">
      <c r="A52" s="446" t="s">
        <v>389</v>
      </c>
    </row>
    <row r="53" ht="18.75">
      <c r="A53" s="446" t="s">
        <v>390</v>
      </c>
    </row>
  </sheetData>
  <sheetProtection/>
  <printOptions/>
  <pageMargins left="0.25" right="0.25"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I25"/>
  <sheetViews>
    <sheetView zoomScalePageLayoutView="0" workbookViewId="0" topLeftCell="A1">
      <selection activeCell="H5" sqref="H5"/>
    </sheetView>
  </sheetViews>
  <sheetFormatPr defaultColWidth="9.140625" defaultRowHeight="12.75"/>
  <cols>
    <col min="1" max="1" width="5.57421875" style="0" customWidth="1"/>
    <col min="2" max="2" width="13.140625" style="0" customWidth="1"/>
    <col min="4" max="4" width="31.7109375" style="0" customWidth="1"/>
    <col min="5" max="5" width="11.8515625" style="0" bestFit="1" customWidth="1"/>
    <col min="6" max="6" width="8.28125" style="0" bestFit="1" customWidth="1"/>
    <col min="7" max="7" width="9.7109375" style="0" customWidth="1"/>
    <col min="9" max="9" width="14.7109375" style="0" bestFit="1" customWidth="1"/>
  </cols>
  <sheetData>
    <row r="2" ht="15">
      <c r="A2" s="380" t="s">
        <v>350</v>
      </c>
    </row>
    <row r="3" spans="1:9" ht="51">
      <c r="A3" s="381" t="s">
        <v>3</v>
      </c>
      <c r="B3" s="568" t="s">
        <v>293</v>
      </c>
      <c r="C3" s="568"/>
      <c r="D3" s="568"/>
      <c r="E3" s="410" t="s">
        <v>307</v>
      </c>
      <c r="F3" s="410" t="s">
        <v>308</v>
      </c>
      <c r="G3" s="411" t="s">
        <v>312</v>
      </c>
      <c r="H3" s="412" t="s">
        <v>351</v>
      </c>
      <c r="I3" s="382"/>
    </row>
    <row r="4" spans="1:9" ht="12.75">
      <c r="A4" s="423"/>
      <c r="B4" s="424"/>
      <c r="C4" s="425"/>
      <c r="D4" s="426"/>
      <c r="E4" s="410">
        <v>1</v>
      </c>
      <c r="F4" s="410">
        <v>2</v>
      </c>
      <c r="G4" s="427">
        <v>3</v>
      </c>
      <c r="H4" s="428">
        <v>4</v>
      </c>
      <c r="I4" s="382"/>
    </row>
    <row r="5" spans="1:9" ht="12.75">
      <c r="A5" s="91">
        <v>1</v>
      </c>
      <c r="B5" s="405" t="s">
        <v>326</v>
      </c>
      <c r="C5" s="383"/>
      <c r="D5" s="384"/>
      <c r="E5" s="432"/>
      <c r="F5" s="432"/>
      <c r="G5" s="414" t="e">
        <f>PRODUCT(360/F5)</f>
        <v>#DIV/0!</v>
      </c>
      <c r="H5" s="414" t="e">
        <f>PRODUCT(E5/G5)</f>
        <v>#DIV/0!</v>
      </c>
      <c r="I5" s="115"/>
    </row>
    <row r="6" spans="1:9" ht="12.75">
      <c r="A6" s="385">
        <v>2</v>
      </c>
      <c r="B6" s="403" t="s">
        <v>296</v>
      </c>
      <c r="C6" s="264"/>
      <c r="D6" s="265"/>
      <c r="E6" s="433"/>
      <c r="F6" s="433"/>
      <c r="G6" s="414" t="e">
        <f>PRODUCT(360/F6)</f>
        <v>#DIV/0!</v>
      </c>
      <c r="H6" s="414" t="e">
        <f>PRODUCT(E6/G6)</f>
        <v>#DIV/0!</v>
      </c>
      <c r="I6" s="387"/>
    </row>
    <row r="7" spans="1:9" ht="33" customHeight="1">
      <c r="A7" s="91">
        <v>3</v>
      </c>
      <c r="B7" s="573" t="s">
        <v>297</v>
      </c>
      <c r="C7" s="574"/>
      <c r="D7" s="575"/>
      <c r="E7" s="433"/>
      <c r="F7" s="433"/>
      <c r="G7" s="414" t="e">
        <f>PRODUCT(360/F7)</f>
        <v>#DIV/0!</v>
      </c>
      <c r="H7" s="414" t="e">
        <f>PRODUCT(E7/G7)</f>
        <v>#DIV/0!</v>
      </c>
      <c r="I7" s="387"/>
    </row>
    <row r="8" spans="1:9" ht="12.75">
      <c r="A8" s="385">
        <v>4</v>
      </c>
      <c r="B8" s="404" t="s">
        <v>349</v>
      </c>
      <c r="C8" s="267"/>
      <c r="D8" s="268"/>
      <c r="E8" s="433"/>
      <c r="F8" s="433"/>
      <c r="G8" s="414" t="e">
        <f>PRODUCT(360/F8)</f>
        <v>#DIV/0!</v>
      </c>
      <c r="H8" s="414" t="e">
        <f>PRODUCT(E8/G8)</f>
        <v>#DIV/0!</v>
      </c>
      <c r="I8" s="387"/>
    </row>
    <row r="9" spans="1:9" ht="12.75">
      <c r="A9" s="91">
        <v>5</v>
      </c>
      <c r="B9" s="404" t="s">
        <v>298</v>
      </c>
      <c r="C9" s="267"/>
      <c r="D9" s="268"/>
      <c r="E9" s="433"/>
      <c r="F9" s="433"/>
      <c r="G9" s="414" t="e">
        <f>PRODUCT(360/F9)</f>
        <v>#DIV/0!</v>
      </c>
      <c r="H9" s="414" t="e">
        <f>PRODUCT(E9/G9)</f>
        <v>#DIV/0!</v>
      </c>
      <c r="I9" s="387"/>
    </row>
    <row r="10" spans="1:9" ht="12.75">
      <c r="A10" s="28" t="s">
        <v>240</v>
      </c>
      <c r="B10" s="407" t="s">
        <v>299</v>
      </c>
      <c r="C10" s="270"/>
      <c r="D10" s="271"/>
      <c r="E10" s="408">
        <f>SUM(E5:E9)</f>
        <v>0</v>
      </c>
      <c r="F10" s="392"/>
      <c r="G10" s="266"/>
      <c r="H10" s="266" t="e">
        <f>SUM(H5:H9)</f>
        <v>#DIV/0!</v>
      </c>
      <c r="I10" s="387"/>
    </row>
    <row r="11" spans="1:9" ht="12.75">
      <c r="A11" s="385"/>
      <c r="B11" s="389"/>
      <c r="C11" s="267"/>
      <c r="D11" s="268"/>
      <c r="E11" s="388"/>
      <c r="F11" s="386"/>
      <c r="G11" s="266"/>
      <c r="H11" s="266"/>
      <c r="I11" s="387"/>
    </row>
    <row r="12" spans="1:9" ht="12.75">
      <c r="A12" s="91">
        <v>1</v>
      </c>
      <c r="B12" s="406" t="s">
        <v>300</v>
      </c>
      <c r="C12" s="267"/>
      <c r="D12" s="268"/>
      <c r="E12" s="434"/>
      <c r="F12" s="435"/>
      <c r="G12" s="414" t="e">
        <f>PRODUCT(360/F12)</f>
        <v>#DIV/0!</v>
      </c>
      <c r="H12" s="414" t="e">
        <f>PRODUCT(E12/G12)</f>
        <v>#DIV/0!</v>
      </c>
      <c r="I12" s="387"/>
    </row>
    <row r="13" spans="1:9" ht="12.75">
      <c r="A13" s="385">
        <v>2</v>
      </c>
      <c r="B13" s="418" t="s">
        <v>301</v>
      </c>
      <c r="C13" s="393"/>
      <c r="D13" s="394"/>
      <c r="E13" s="435"/>
      <c r="F13" s="435"/>
      <c r="G13" s="414" t="e">
        <f>PRODUCT(360/F13)</f>
        <v>#DIV/0!</v>
      </c>
      <c r="H13" s="414" t="e">
        <f>PRODUCT(E13/G13)</f>
        <v>#DIV/0!</v>
      </c>
      <c r="I13" s="387"/>
    </row>
    <row r="14" spans="1:9" ht="12.75">
      <c r="A14" s="91">
        <v>3</v>
      </c>
      <c r="B14" s="406" t="s">
        <v>88</v>
      </c>
      <c r="C14" s="272"/>
      <c r="D14" s="272"/>
      <c r="E14" s="436"/>
      <c r="F14" s="433"/>
      <c r="G14" s="414" t="e">
        <f>PRODUCT(360/F14)</f>
        <v>#DIV/0!</v>
      </c>
      <c r="H14" s="414" t="e">
        <f>PRODUCT(E14/G14)</f>
        <v>#DIV/0!</v>
      </c>
      <c r="I14" s="387"/>
    </row>
    <row r="15" spans="1:9" ht="12.75">
      <c r="A15" s="385">
        <v>4</v>
      </c>
      <c r="B15" s="406" t="s">
        <v>302</v>
      </c>
      <c r="C15" s="272"/>
      <c r="D15" s="272"/>
      <c r="E15" s="436"/>
      <c r="F15" s="433"/>
      <c r="G15" s="414" t="e">
        <f>PRODUCT(360/F15)</f>
        <v>#DIV/0!</v>
      </c>
      <c r="H15" s="414" t="e">
        <f>PRODUCT(E15/G15)</f>
        <v>#DIV/0!</v>
      </c>
      <c r="I15" s="387"/>
    </row>
    <row r="16" spans="1:9" ht="12.75">
      <c r="A16" s="91">
        <v>5</v>
      </c>
      <c r="B16" s="406" t="s">
        <v>303</v>
      </c>
      <c r="C16" s="272"/>
      <c r="D16" s="272"/>
      <c r="E16" s="437"/>
      <c r="F16" s="433"/>
      <c r="G16" s="414" t="e">
        <f>PRODUCT(360/F16)</f>
        <v>#DIV/0!</v>
      </c>
      <c r="H16" s="414" t="e">
        <f>PRODUCT(E16/G16)</f>
        <v>#DIV/0!</v>
      </c>
      <c r="I16" s="387"/>
    </row>
    <row r="17" spans="1:9" ht="12.75">
      <c r="A17" s="409" t="s">
        <v>304</v>
      </c>
      <c r="B17" s="390" t="s">
        <v>305</v>
      </c>
      <c r="C17" s="29"/>
      <c r="D17" s="29"/>
      <c r="E17" s="391">
        <f>SUM(E12:E16)</f>
        <v>0</v>
      </c>
      <c r="F17" s="392"/>
      <c r="G17" s="266"/>
      <c r="H17" s="266" t="e">
        <f>SUM(H12:H16)</f>
        <v>#DIV/0!</v>
      </c>
      <c r="I17" s="387"/>
    </row>
    <row r="18" spans="1:9" ht="12.75">
      <c r="A18" s="385"/>
      <c r="B18" s="393"/>
      <c r="C18" s="267"/>
      <c r="D18" s="268"/>
      <c r="E18" s="395"/>
      <c r="F18" s="392"/>
      <c r="G18" s="266"/>
      <c r="H18" s="266"/>
      <c r="I18" s="387"/>
    </row>
    <row r="19" spans="1:9" ht="12.75">
      <c r="A19" s="95" t="s">
        <v>266</v>
      </c>
      <c r="B19" s="396" t="s">
        <v>306</v>
      </c>
      <c r="C19" s="397"/>
      <c r="D19" s="398"/>
      <c r="E19" s="399"/>
      <c r="F19" s="399"/>
      <c r="G19" s="430"/>
      <c r="H19" s="431" t="e">
        <f>SUM(H10-H17)</f>
        <v>#DIV/0!</v>
      </c>
      <c r="I19" s="387"/>
    </row>
    <row r="20" spans="1:9" ht="12.75" hidden="1">
      <c r="A20" s="569" t="s">
        <v>294</v>
      </c>
      <c r="B20" s="570"/>
      <c r="C20" s="570"/>
      <c r="D20" s="570"/>
      <c r="E20" s="400"/>
      <c r="F20" s="401"/>
      <c r="G20" s="259"/>
      <c r="H20" s="413"/>
      <c r="I20" s="387"/>
    </row>
    <row r="21" spans="1:9" ht="12.75" hidden="1">
      <c r="A21" s="571" t="s">
        <v>295</v>
      </c>
      <c r="B21" s="572"/>
      <c r="C21" s="572"/>
      <c r="D21" s="572"/>
      <c r="E21" s="35"/>
      <c r="F21" s="402"/>
      <c r="G21" s="259"/>
      <c r="H21" s="413"/>
      <c r="I21" s="387"/>
    </row>
    <row r="23" spans="1:3" ht="12.75">
      <c r="A23" s="79" t="s">
        <v>310</v>
      </c>
      <c r="B23" s="79"/>
      <c r="C23" s="429"/>
    </row>
    <row r="24" spans="1:3" ht="12.75">
      <c r="A24" s="79" t="s">
        <v>311</v>
      </c>
      <c r="B24" s="79"/>
      <c r="C24" s="79" t="e">
        <f>SUM(H19)</f>
        <v>#DIV/0!</v>
      </c>
    </row>
    <row r="25" spans="1:3" ht="12.75">
      <c r="A25" s="79" t="s">
        <v>309</v>
      </c>
      <c r="B25" s="79"/>
      <c r="C25" s="79" t="e">
        <f>PRODUCT(C23/C24)</f>
        <v>#DIV/0!</v>
      </c>
    </row>
  </sheetData>
  <sheetProtection/>
  <mergeCells count="4">
    <mergeCell ref="B3:D3"/>
    <mergeCell ref="A20:D20"/>
    <mergeCell ref="A21:D21"/>
    <mergeCell ref="B7:D7"/>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M28"/>
  <sheetViews>
    <sheetView zoomScalePageLayoutView="0" workbookViewId="0" topLeftCell="A1">
      <selection activeCell="B10" sqref="B10"/>
    </sheetView>
  </sheetViews>
  <sheetFormatPr defaultColWidth="9.140625" defaultRowHeight="12.75"/>
  <cols>
    <col min="1" max="1" width="19.421875" style="0" customWidth="1"/>
    <col min="2" max="2" width="14.57421875" style="0" bestFit="1" customWidth="1"/>
    <col min="3" max="3" width="8.57421875" style="0" bestFit="1" customWidth="1"/>
  </cols>
  <sheetData>
    <row r="2" spans="1:13" ht="15.75">
      <c r="A2" s="101" t="s">
        <v>153</v>
      </c>
      <c r="I2" s="102"/>
      <c r="J2" s="102"/>
      <c r="K2" s="102"/>
      <c r="L2" s="102"/>
      <c r="M2" s="102"/>
    </row>
    <row r="3" spans="1:13" ht="12.75">
      <c r="A3" s="103" t="s">
        <v>106</v>
      </c>
      <c r="E3" s="104"/>
      <c r="I3" s="102"/>
      <c r="J3" s="102"/>
      <c r="K3" s="102"/>
      <c r="L3" s="102"/>
      <c r="M3" s="102"/>
    </row>
    <row r="4" spans="5:13" ht="12.75">
      <c r="E4" s="104"/>
      <c r="F4" s="104"/>
      <c r="I4" s="102"/>
      <c r="J4" s="102"/>
      <c r="K4" s="102"/>
      <c r="L4" s="102"/>
      <c r="M4" s="102"/>
    </row>
    <row r="5" spans="1:13" ht="12.75">
      <c r="A5" s="585" t="s">
        <v>109</v>
      </c>
      <c r="B5" s="586"/>
      <c r="C5" s="583" t="s">
        <v>105</v>
      </c>
      <c r="D5" s="105"/>
      <c r="E5" s="105"/>
      <c r="F5" s="105"/>
      <c r="G5" s="105"/>
      <c r="H5" s="106"/>
      <c r="I5" s="106"/>
      <c r="J5" s="106"/>
      <c r="K5" s="106"/>
      <c r="L5" s="106"/>
      <c r="M5" s="10"/>
    </row>
    <row r="6" spans="1:13" ht="12.75">
      <c r="A6" s="587"/>
      <c r="B6" s="588"/>
      <c r="C6" s="584"/>
      <c r="D6" s="105"/>
      <c r="E6" s="105"/>
      <c r="F6" s="105"/>
      <c r="G6" s="105"/>
      <c r="H6" s="106"/>
      <c r="I6" s="106"/>
      <c r="J6" s="106"/>
      <c r="K6" s="106"/>
      <c r="L6" s="106"/>
      <c r="M6" s="10"/>
    </row>
    <row r="7" spans="1:13" ht="12.75">
      <c r="A7" s="581" t="s">
        <v>202</v>
      </c>
      <c r="B7" s="582"/>
      <c r="C7" s="214">
        <v>5</v>
      </c>
      <c r="D7" s="107"/>
      <c r="E7" s="107"/>
      <c r="F7" s="108"/>
      <c r="G7" s="108"/>
      <c r="H7" s="108"/>
      <c r="I7" s="108"/>
      <c r="J7" s="108"/>
      <c r="K7" s="108"/>
      <c r="L7" s="108"/>
      <c r="M7" s="102"/>
    </row>
    <row r="8" spans="3:13" ht="12.75">
      <c r="C8" s="576" t="s">
        <v>114</v>
      </c>
      <c r="D8" s="576"/>
      <c r="E8" s="576"/>
      <c r="F8" s="576"/>
      <c r="G8" s="576"/>
      <c r="H8" s="576"/>
      <c r="I8" s="576"/>
      <c r="J8" s="576"/>
      <c r="K8" s="576"/>
      <c r="L8" s="109"/>
      <c r="M8" s="110" t="s">
        <v>115</v>
      </c>
    </row>
    <row r="9" spans="1:13" ht="12.75">
      <c r="A9" s="111" t="s">
        <v>108</v>
      </c>
      <c r="B9" s="112" t="s">
        <v>116</v>
      </c>
      <c r="C9" s="106" t="s">
        <v>96</v>
      </c>
      <c r="D9" s="106" t="s">
        <v>97</v>
      </c>
      <c r="E9" s="106" t="s">
        <v>98</v>
      </c>
      <c r="F9" s="106" t="s">
        <v>99</v>
      </c>
      <c r="G9" s="106" t="s">
        <v>100</v>
      </c>
      <c r="H9" s="106" t="s">
        <v>101</v>
      </c>
      <c r="I9" s="106" t="s">
        <v>102</v>
      </c>
      <c r="J9" s="106" t="s">
        <v>103</v>
      </c>
      <c r="K9" s="106" t="s">
        <v>104</v>
      </c>
      <c r="L9" s="113" t="s">
        <v>118</v>
      </c>
      <c r="M9" s="114"/>
    </row>
    <row r="10" spans="1:13" ht="13.5" thickBot="1">
      <c r="A10" t="s">
        <v>34</v>
      </c>
      <c r="B10" s="215"/>
      <c r="C10" s="39">
        <f>SLN(B10,M10,$C7)</f>
        <v>0</v>
      </c>
      <c r="D10" s="39">
        <f>SUM(C10)</f>
        <v>0</v>
      </c>
      <c r="E10" s="39">
        <f aca="true" t="shared" si="0" ref="E10:L10">SUM(D10)</f>
        <v>0</v>
      </c>
      <c r="F10" s="39">
        <f t="shared" si="0"/>
        <v>0</v>
      </c>
      <c r="G10" s="39">
        <f t="shared" si="0"/>
        <v>0</v>
      </c>
      <c r="H10" s="39">
        <f t="shared" si="0"/>
        <v>0</v>
      </c>
      <c r="I10" s="39">
        <f t="shared" si="0"/>
        <v>0</v>
      </c>
      <c r="J10" s="39">
        <f t="shared" si="0"/>
        <v>0</v>
      </c>
      <c r="K10" s="39">
        <f t="shared" si="0"/>
        <v>0</v>
      </c>
      <c r="L10" s="39">
        <f t="shared" si="0"/>
        <v>0</v>
      </c>
      <c r="M10" s="116">
        <v>0</v>
      </c>
    </row>
    <row r="11" spans="1:13" ht="13.5" thickBot="1">
      <c r="A11" s="577" t="s">
        <v>94</v>
      </c>
      <c r="B11" s="578"/>
      <c r="C11" s="117">
        <f>SUM(C10)</f>
        <v>0</v>
      </c>
      <c r="D11" s="117">
        <f aca="true" t="shared" si="1" ref="D11:L11">SUM(D10)</f>
        <v>0</v>
      </c>
      <c r="E11" s="117">
        <f t="shared" si="1"/>
        <v>0</v>
      </c>
      <c r="F11" s="117">
        <f t="shared" si="1"/>
        <v>0</v>
      </c>
      <c r="G11" s="117">
        <f t="shared" si="1"/>
        <v>0</v>
      </c>
      <c r="H11" s="117">
        <f t="shared" si="1"/>
        <v>0</v>
      </c>
      <c r="I11" s="117">
        <f t="shared" si="1"/>
        <v>0</v>
      </c>
      <c r="J11" s="117">
        <f t="shared" si="1"/>
        <v>0</v>
      </c>
      <c r="K11" s="117">
        <f t="shared" si="1"/>
        <v>0</v>
      </c>
      <c r="L11" s="117">
        <f t="shared" si="1"/>
        <v>0</v>
      </c>
      <c r="M11" s="108"/>
    </row>
    <row r="12" spans="1:13" ht="12.75">
      <c r="A12" s="103" t="s">
        <v>107</v>
      </c>
      <c r="B12" s="118"/>
      <c r="C12" s="118"/>
      <c r="D12" s="118"/>
      <c r="E12" s="118"/>
      <c r="F12" s="118"/>
      <c r="G12" s="118"/>
      <c r="H12" s="118"/>
      <c r="I12" s="118"/>
      <c r="J12" s="118"/>
      <c r="K12" s="118"/>
      <c r="L12" s="102"/>
      <c r="M12" s="102"/>
    </row>
    <row r="13" spans="1:13" ht="12.75">
      <c r="A13" s="119"/>
      <c r="B13" s="102"/>
      <c r="C13" s="102"/>
      <c r="D13" s="102"/>
      <c r="E13" s="102"/>
      <c r="F13" s="102"/>
      <c r="G13" s="102"/>
      <c r="H13" s="102"/>
      <c r="I13" s="102"/>
      <c r="J13" s="102"/>
      <c r="K13" s="102"/>
      <c r="L13" s="102"/>
      <c r="M13" s="102"/>
    </row>
    <row r="14" spans="1:13" ht="12.75">
      <c r="A14" s="585" t="s">
        <v>109</v>
      </c>
      <c r="B14" s="586"/>
      <c r="C14" s="583" t="s">
        <v>105</v>
      </c>
      <c r="D14" s="102"/>
      <c r="E14" s="102"/>
      <c r="F14" s="102"/>
      <c r="G14" s="102"/>
      <c r="H14" s="102"/>
      <c r="I14" s="102"/>
      <c r="J14" s="102"/>
      <c r="K14" s="102"/>
      <c r="L14" s="102"/>
      <c r="M14" s="102"/>
    </row>
    <row r="15" spans="1:13" ht="12.75">
      <c r="A15" s="587"/>
      <c r="B15" s="588"/>
      <c r="C15" s="584"/>
      <c r="D15" s="102"/>
      <c r="E15" s="102"/>
      <c r="F15" s="102"/>
      <c r="G15" s="102"/>
      <c r="H15" s="102"/>
      <c r="I15" s="102"/>
      <c r="J15" s="102"/>
      <c r="K15" s="102"/>
      <c r="L15" s="102"/>
      <c r="M15" s="102"/>
    </row>
    <row r="16" spans="1:13" ht="12.75">
      <c r="A16" s="581" t="s">
        <v>202</v>
      </c>
      <c r="B16" s="582"/>
      <c r="C16" s="214">
        <v>10</v>
      </c>
      <c r="D16" s="102"/>
      <c r="E16" s="102"/>
      <c r="F16" s="102"/>
      <c r="G16" s="102"/>
      <c r="H16" s="102"/>
      <c r="I16" s="102"/>
      <c r="J16" s="102"/>
      <c r="K16" s="102"/>
      <c r="L16" s="102"/>
      <c r="M16" s="102"/>
    </row>
    <row r="17" spans="1:13" ht="12.75">
      <c r="A17" s="102"/>
      <c r="B17" s="102"/>
      <c r="C17" s="120"/>
      <c r="D17" s="106"/>
      <c r="E17" s="106"/>
      <c r="F17" s="106"/>
      <c r="G17" s="106"/>
      <c r="H17" s="106"/>
      <c r="I17" s="106"/>
      <c r="J17" s="106"/>
      <c r="K17" s="10"/>
      <c r="L17" s="10"/>
      <c r="M17" s="102"/>
    </row>
    <row r="18" spans="3:13" ht="12.75">
      <c r="C18" s="576" t="s">
        <v>114</v>
      </c>
      <c r="D18" s="576"/>
      <c r="E18" s="576"/>
      <c r="F18" s="576"/>
      <c r="G18" s="576"/>
      <c r="H18" s="576"/>
      <c r="I18" s="576"/>
      <c r="J18" s="576"/>
      <c r="K18" s="576"/>
      <c r="L18" s="109"/>
      <c r="M18" s="110" t="s">
        <v>115</v>
      </c>
    </row>
    <row r="19" spans="1:13" ht="12.75">
      <c r="A19" s="111" t="s">
        <v>110</v>
      </c>
      <c r="B19" s="112" t="s">
        <v>116</v>
      </c>
      <c r="C19" s="105" t="s">
        <v>96</v>
      </c>
      <c r="D19" s="105" t="s">
        <v>97</v>
      </c>
      <c r="E19" s="105" t="s">
        <v>98</v>
      </c>
      <c r="F19" s="105" t="s">
        <v>99</v>
      </c>
      <c r="G19" s="105" t="s">
        <v>100</v>
      </c>
      <c r="H19" s="105" t="s">
        <v>101</v>
      </c>
      <c r="I19" s="105" t="s">
        <v>102</v>
      </c>
      <c r="J19" s="105" t="s">
        <v>103</v>
      </c>
      <c r="K19" s="113" t="s">
        <v>104</v>
      </c>
      <c r="L19" s="113" t="s">
        <v>118</v>
      </c>
      <c r="M19" s="121"/>
    </row>
    <row r="20" spans="1:13" ht="13.5" thickBot="1">
      <c r="A20" s="122" t="s">
        <v>122</v>
      </c>
      <c r="B20" s="216">
        <v>0</v>
      </c>
      <c r="C20" s="39">
        <f>SLN(B20,M20,$C$16)</f>
        <v>0</v>
      </c>
      <c r="D20" s="39">
        <f>SUM(C20)</f>
        <v>0</v>
      </c>
      <c r="E20" s="39">
        <f aca="true" t="shared" si="2" ref="E20:L20">SUM(D20)</f>
        <v>0</v>
      </c>
      <c r="F20" s="39">
        <f t="shared" si="2"/>
        <v>0</v>
      </c>
      <c r="G20" s="39">
        <f t="shared" si="2"/>
        <v>0</v>
      </c>
      <c r="H20" s="39">
        <f t="shared" si="2"/>
        <v>0</v>
      </c>
      <c r="I20" s="39">
        <f t="shared" si="2"/>
        <v>0</v>
      </c>
      <c r="J20" s="39">
        <f t="shared" si="2"/>
        <v>0</v>
      </c>
      <c r="K20" s="39">
        <f t="shared" si="2"/>
        <v>0</v>
      </c>
      <c r="L20" s="39">
        <f t="shared" si="2"/>
        <v>0</v>
      </c>
      <c r="M20" s="39">
        <v>0</v>
      </c>
    </row>
    <row r="21" spans="1:13" ht="13.5" thickBot="1">
      <c r="A21" s="579" t="s">
        <v>94</v>
      </c>
      <c r="B21" s="580"/>
      <c r="C21" s="117">
        <f>SUM(C20)</f>
        <v>0</v>
      </c>
      <c r="D21" s="117">
        <f aca="true" t="shared" si="3" ref="D21:L21">SUM(D20)</f>
        <v>0</v>
      </c>
      <c r="E21" s="117">
        <f t="shared" si="3"/>
        <v>0</v>
      </c>
      <c r="F21" s="117">
        <f t="shared" si="3"/>
        <v>0</v>
      </c>
      <c r="G21" s="117">
        <f t="shared" si="3"/>
        <v>0</v>
      </c>
      <c r="H21" s="117">
        <f t="shared" si="3"/>
        <v>0</v>
      </c>
      <c r="I21" s="117">
        <f t="shared" si="3"/>
        <v>0</v>
      </c>
      <c r="J21" s="117">
        <f t="shared" si="3"/>
        <v>0</v>
      </c>
      <c r="K21" s="117">
        <f t="shared" si="3"/>
        <v>0</v>
      </c>
      <c r="L21" s="117">
        <f t="shared" si="3"/>
        <v>0</v>
      </c>
      <c r="M21" s="39"/>
    </row>
    <row r="22" spans="1:13" ht="12.75">
      <c r="A22" s="123"/>
      <c r="B22" s="123"/>
      <c r="C22" s="39"/>
      <c r="D22" s="39"/>
      <c r="E22" s="39"/>
      <c r="F22" s="39"/>
      <c r="G22" s="39"/>
      <c r="H22" s="39"/>
      <c r="I22" s="39"/>
      <c r="J22" s="39"/>
      <c r="K22" s="39"/>
      <c r="L22" s="39"/>
      <c r="M22" s="39"/>
    </row>
    <row r="23" spans="1:13" ht="15">
      <c r="A23" s="124" t="s">
        <v>111</v>
      </c>
      <c r="B23" s="87"/>
      <c r="C23" s="125">
        <f>SUM(C25:C26)</f>
        <v>0</v>
      </c>
      <c r="D23" s="125">
        <f aca="true" t="shared" si="4" ref="D23:L23">SUM(D25:D26)</f>
        <v>0</v>
      </c>
      <c r="E23" s="125">
        <f t="shared" si="4"/>
        <v>0</v>
      </c>
      <c r="F23" s="125">
        <f t="shared" si="4"/>
        <v>0</v>
      </c>
      <c r="G23" s="125">
        <f t="shared" si="4"/>
        <v>0</v>
      </c>
      <c r="H23" s="125">
        <f t="shared" si="4"/>
        <v>0</v>
      </c>
      <c r="I23" s="125">
        <f t="shared" si="4"/>
        <v>0</v>
      </c>
      <c r="J23" s="125">
        <f t="shared" si="4"/>
        <v>0</v>
      </c>
      <c r="K23" s="125">
        <f t="shared" si="4"/>
        <v>0</v>
      </c>
      <c r="L23" s="125">
        <f t="shared" si="4"/>
        <v>0</v>
      </c>
      <c r="M23" s="126">
        <v>0</v>
      </c>
    </row>
    <row r="24" spans="3:13" ht="12.75">
      <c r="C24" s="115"/>
      <c r="D24" s="115"/>
      <c r="E24" s="115"/>
      <c r="F24" s="115"/>
      <c r="G24" s="115"/>
      <c r="H24" s="115"/>
      <c r="I24" s="39"/>
      <c r="J24" s="39"/>
      <c r="K24" s="39"/>
      <c r="L24" s="39"/>
      <c r="M24" s="39"/>
    </row>
    <row r="25" spans="1:13" ht="14.25">
      <c r="A25" s="127" t="s">
        <v>113</v>
      </c>
      <c r="B25" s="128"/>
      <c r="C25" s="115">
        <f>SUM(C11)</f>
        <v>0</v>
      </c>
      <c r="D25" s="115">
        <f aca="true" t="shared" si="5" ref="D25:L25">SUM(D11)</f>
        <v>0</v>
      </c>
      <c r="E25" s="115">
        <f t="shared" si="5"/>
        <v>0</v>
      </c>
      <c r="F25" s="115">
        <f t="shared" si="5"/>
        <v>0</v>
      </c>
      <c r="G25" s="115">
        <f t="shared" si="5"/>
        <v>0</v>
      </c>
      <c r="H25" s="115">
        <f t="shared" si="5"/>
        <v>0</v>
      </c>
      <c r="I25" s="115">
        <f t="shared" si="5"/>
        <v>0</v>
      </c>
      <c r="J25" s="115">
        <f t="shared" si="5"/>
        <v>0</v>
      </c>
      <c r="K25" s="115">
        <f t="shared" si="5"/>
        <v>0</v>
      </c>
      <c r="L25" s="115">
        <f t="shared" si="5"/>
        <v>0</v>
      </c>
      <c r="M25" s="39"/>
    </row>
    <row r="26" spans="1:13" ht="14.25">
      <c r="A26" s="127" t="s">
        <v>112</v>
      </c>
      <c r="C26" s="115">
        <f>SUM(C21)</f>
        <v>0</v>
      </c>
      <c r="D26" s="115">
        <f aca="true" t="shared" si="6" ref="D26:L26">SUM(D21)</f>
        <v>0</v>
      </c>
      <c r="E26" s="115">
        <f t="shared" si="6"/>
        <v>0</v>
      </c>
      <c r="F26" s="115">
        <f t="shared" si="6"/>
        <v>0</v>
      </c>
      <c r="G26" s="115">
        <f t="shared" si="6"/>
        <v>0</v>
      </c>
      <c r="H26" s="115">
        <f t="shared" si="6"/>
        <v>0</v>
      </c>
      <c r="I26" s="115">
        <f t="shared" si="6"/>
        <v>0</v>
      </c>
      <c r="J26" s="115">
        <f t="shared" si="6"/>
        <v>0</v>
      </c>
      <c r="K26" s="115">
        <f t="shared" si="6"/>
        <v>0</v>
      </c>
      <c r="L26" s="115">
        <f t="shared" si="6"/>
        <v>0</v>
      </c>
      <c r="M26" s="39"/>
    </row>
    <row r="27" spans="3:13" ht="12.75">
      <c r="C27" s="115"/>
      <c r="D27" s="115"/>
      <c r="E27" s="115"/>
      <c r="F27" s="115"/>
      <c r="G27" s="115"/>
      <c r="H27" s="115"/>
      <c r="I27" s="39"/>
      <c r="J27" s="39"/>
      <c r="K27" s="39"/>
      <c r="L27" s="39"/>
      <c r="M27" s="39"/>
    </row>
    <row r="28" spans="3:13" ht="12.75">
      <c r="C28" s="115"/>
      <c r="D28" s="115"/>
      <c r="E28" s="115"/>
      <c r="F28" s="115"/>
      <c r="G28" s="115"/>
      <c r="H28" s="115"/>
      <c r="I28" s="39"/>
      <c r="J28" s="39"/>
      <c r="K28" s="39"/>
      <c r="L28" s="39"/>
      <c r="M28" s="39"/>
    </row>
  </sheetData>
  <sheetProtection sheet="1" objects="1" scenarios="1"/>
  <mergeCells count="10">
    <mergeCell ref="C18:K18"/>
    <mergeCell ref="A11:B11"/>
    <mergeCell ref="A21:B21"/>
    <mergeCell ref="A16:B16"/>
    <mergeCell ref="C5:C6"/>
    <mergeCell ref="A5:B6"/>
    <mergeCell ref="A7:B7"/>
    <mergeCell ref="A14:B15"/>
    <mergeCell ref="C14:C15"/>
    <mergeCell ref="C8:K8"/>
  </mergeCells>
  <printOptions/>
  <pageMargins left="0.75" right="0.75" top="1" bottom="1" header="0.5" footer="0.5"/>
  <pageSetup orientation="portrait" paperSize="9" r:id="rId1"/>
</worksheet>
</file>

<file path=xl/worksheets/sheet14.xml><?xml version="1.0" encoding="utf-8"?>
<worksheet xmlns="http://schemas.openxmlformats.org/spreadsheetml/2006/main" xmlns:r="http://schemas.openxmlformats.org/officeDocument/2006/relationships">
  <dimension ref="A2:H28"/>
  <sheetViews>
    <sheetView zoomScalePageLayoutView="0" workbookViewId="0" topLeftCell="A3">
      <selection activeCell="C5" sqref="C5"/>
    </sheetView>
  </sheetViews>
  <sheetFormatPr defaultColWidth="9.140625" defaultRowHeight="12.75"/>
  <cols>
    <col min="3" max="3" width="11.7109375" style="0" bestFit="1" customWidth="1"/>
    <col min="4" max="4" width="10.28125" style="0" bestFit="1" customWidth="1"/>
    <col min="5" max="6" width="11.8515625" style="0" bestFit="1" customWidth="1"/>
    <col min="7" max="7" width="11.7109375" style="0" bestFit="1" customWidth="1"/>
    <col min="8" max="8" width="11.8515625" style="0" bestFit="1" customWidth="1"/>
  </cols>
  <sheetData>
    <row r="2" ht="15">
      <c r="A2" s="48" t="s">
        <v>154</v>
      </c>
    </row>
    <row r="3" spans="1:8" ht="12.75">
      <c r="A3" s="129" t="s">
        <v>8</v>
      </c>
      <c r="B3" s="589" t="s">
        <v>77</v>
      </c>
      <c r="C3" s="589" t="s">
        <v>78</v>
      </c>
      <c r="D3" s="589" t="s">
        <v>79</v>
      </c>
      <c r="E3" s="589" t="s">
        <v>80</v>
      </c>
      <c r="F3" s="589" t="s">
        <v>81</v>
      </c>
      <c r="G3" s="589" t="s">
        <v>93</v>
      </c>
      <c r="H3" s="589" t="s">
        <v>92</v>
      </c>
    </row>
    <row r="4" spans="1:8" ht="12.75">
      <c r="A4" s="130" t="s">
        <v>95</v>
      </c>
      <c r="B4" s="590"/>
      <c r="C4" s="590"/>
      <c r="D4" s="590"/>
      <c r="E4" s="590"/>
      <c r="F4" s="590"/>
      <c r="G4" s="590"/>
      <c r="H4" s="590"/>
    </row>
    <row r="5" spans="1:8" ht="12.75">
      <c r="A5" s="594" t="s">
        <v>0</v>
      </c>
      <c r="B5" s="131" t="s">
        <v>82</v>
      </c>
      <c r="C5" s="217"/>
      <c r="D5" s="132">
        <f>PRODUCT(C5,4.5%/4)</f>
        <v>0.01125</v>
      </c>
      <c r="E5" s="132">
        <f>PPMT(4.5%/4,1,20,-$C$5)</f>
        <v>0</v>
      </c>
      <c r="F5" s="132">
        <f>SUM(D5:E5)</f>
        <v>0.01125</v>
      </c>
      <c r="G5" s="591">
        <f>SUM(D5:D8)</f>
        <v>0.01125</v>
      </c>
      <c r="H5" s="591">
        <f>SUM(F5:F8)</f>
        <v>0.01125</v>
      </c>
    </row>
    <row r="6" spans="1:8" ht="12.75">
      <c r="A6" s="594"/>
      <c r="B6" s="43" t="s">
        <v>83</v>
      </c>
      <c r="C6" s="133">
        <f>SUM(C5,-E5)</f>
        <v>0</v>
      </c>
      <c r="D6" s="132">
        <f aca="true" t="shared" si="0" ref="D6:D24">PRODUCT(C6,4.5%/4)</f>
        <v>0</v>
      </c>
      <c r="E6" s="132">
        <f>PPMT(4.5%/4,2,20,-$C$5)</f>
        <v>0</v>
      </c>
      <c r="F6" s="132">
        <f aca="true" t="shared" si="1" ref="F6:F24">SUM(D6:E6)</f>
        <v>0</v>
      </c>
      <c r="G6" s="591"/>
      <c r="H6" s="591"/>
    </row>
    <row r="7" spans="1:8" ht="12.75">
      <c r="A7" s="594"/>
      <c r="B7" s="43" t="s">
        <v>84</v>
      </c>
      <c r="C7" s="133">
        <f aca="true" t="shared" si="2" ref="C7:C24">SUM(C6,-E6)</f>
        <v>0</v>
      </c>
      <c r="D7" s="132">
        <f t="shared" si="0"/>
        <v>0</v>
      </c>
      <c r="E7" s="132">
        <f>PPMT(4.5%/4,3,20,-$C$5)</f>
        <v>0</v>
      </c>
      <c r="F7" s="132">
        <f t="shared" si="1"/>
        <v>0</v>
      </c>
      <c r="G7" s="591"/>
      <c r="H7" s="591"/>
    </row>
    <row r="8" spans="1:8" ht="12.75">
      <c r="A8" s="595"/>
      <c r="B8" s="43" t="s">
        <v>85</v>
      </c>
      <c r="C8" s="133">
        <f t="shared" si="2"/>
        <v>0</v>
      </c>
      <c r="D8" s="132">
        <f t="shared" si="0"/>
        <v>0</v>
      </c>
      <c r="E8" s="132">
        <f>PPMT(4.5%/4,4,20,-$C$5)</f>
        <v>0</v>
      </c>
      <c r="F8" s="132">
        <f t="shared" si="1"/>
        <v>0</v>
      </c>
      <c r="G8" s="592"/>
      <c r="H8" s="592"/>
    </row>
    <row r="9" spans="1:8" ht="12.75">
      <c r="A9" s="596" t="s">
        <v>1</v>
      </c>
      <c r="B9" s="71" t="s">
        <v>82</v>
      </c>
      <c r="C9" s="133">
        <f t="shared" si="2"/>
        <v>0</v>
      </c>
      <c r="D9" s="132">
        <f t="shared" si="0"/>
        <v>0</v>
      </c>
      <c r="E9" s="132">
        <f>PPMT(4.5%/4,5,20,-$C$5)</f>
        <v>0</v>
      </c>
      <c r="F9" s="132">
        <f t="shared" si="1"/>
        <v>0</v>
      </c>
      <c r="G9" s="591">
        <f>SUM(D9:D12)</f>
        <v>0</v>
      </c>
      <c r="H9" s="591">
        <f>SUM(F9:F12)</f>
        <v>0</v>
      </c>
    </row>
    <row r="10" spans="1:8" ht="12.75">
      <c r="A10" s="594"/>
      <c r="B10" s="71" t="s">
        <v>83</v>
      </c>
      <c r="C10" s="133">
        <f t="shared" si="2"/>
        <v>0</v>
      </c>
      <c r="D10" s="132">
        <f t="shared" si="0"/>
        <v>0</v>
      </c>
      <c r="E10" s="132">
        <f>PPMT(4.5%/4,6,20,-$C$5)</f>
        <v>0</v>
      </c>
      <c r="F10" s="132">
        <f t="shared" si="1"/>
        <v>0</v>
      </c>
      <c r="G10" s="591"/>
      <c r="H10" s="591"/>
    </row>
    <row r="11" spans="1:8" ht="12.75">
      <c r="A11" s="594"/>
      <c r="B11" s="71" t="s">
        <v>84</v>
      </c>
      <c r="C11" s="133">
        <f t="shared" si="2"/>
        <v>0</v>
      </c>
      <c r="D11" s="132">
        <f t="shared" si="0"/>
        <v>0</v>
      </c>
      <c r="E11" s="132">
        <f>PPMT(4.5%/4,7,20,-$C$5)</f>
        <v>0</v>
      </c>
      <c r="F11" s="132">
        <f t="shared" si="1"/>
        <v>0</v>
      </c>
      <c r="G11" s="591"/>
      <c r="H11" s="591"/>
    </row>
    <row r="12" spans="1:8" ht="12.75">
      <c r="A12" s="595"/>
      <c r="B12" s="43" t="s">
        <v>85</v>
      </c>
      <c r="C12" s="133">
        <f t="shared" si="2"/>
        <v>0</v>
      </c>
      <c r="D12" s="132">
        <f t="shared" si="0"/>
        <v>0</v>
      </c>
      <c r="E12" s="132">
        <f>PPMT(4.5%/4,8,20,-$C$5)</f>
        <v>0</v>
      </c>
      <c r="F12" s="132">
        <f t="shared" si="1"/>
        <v>0</v>
      </c>
      <c r="G12" s="592"/>
      <c r="H12" s="592"/>
    </row>
    <row r="13" spans="1:8" ht="12.75">
      <c r="A13" s="596" t="s">
        <v>2</v>
      </c>
      <c r="B13" s="43" t="s">
        <v>82</v>
      </c>
      <c r="C13" s="133">
        <f t="shared" si="2"/>
        <v>0</v>
      </c>
      <c r="D13" s="132">
        <f t="shared" si="0"/>
        <v>0</v>
      </c>
      <c r="E13" s="132">
        <f>PPMT(4.5%/4,9,20,-$C$5)</f>
        <v>0</v>
      </c>
      <c r="F13" s="132">
        <f t="shared" si="1"/>
        <v>0</v>
      </c>
      <c r="G13" s="591">
        <f>SUM(D13:D16)</f>
        <v>0</v>
      </c>
      <c r="H13" s="591">
        <f>SUM(F13:F16)</f>
        <v>0</v>
      </c>
    </row>
    <row r="14" spans="1:8" ht="12.75">
      <c r="A14" s="594"/>
      <c r="B14" s="43" t="s">
        <v>83</v>
      </c>
      <c r="C14" s="133">
        <f t="shared" si="2"/>
        <v>0</v>
      </c>
      <c r="D14" s="132">
        <f t="shared" si="0"/>
        <v>0</v>
      </c>
      <c r="E14" s="132">
        <f>PPMT(4.5%/4,10,20,-$C$5)</f>
        <v>0</v>
      </c>
      <c r="F14" s="132">
        <f t="shared" si="1"/>
        <v>0</v>
      </c>
      <c r="G14" s="591"/>
      <c r="H14" s="591"/>
    </row>
    <row r="15" spans="1:8" ht="12.75">
      <c r="A15" s="594"/>
      <c r="B15" s="43" t="s">
        <v>84</v>
      </c>
      <c r="C15" s="133">
        <f t="shared" si="2"/>
        <v>0</v>
      </c>
      <c r="D15" s="132">
        <f t="shared" si="0"/>
        <v>0</v>
      </c>
      <c r="E15" s="132">
        <f>PPMT(4.5%/4,11,20,-$C$5)</f>
        <v>0</v>
      </c>
      <c r="F15" s="132">
        <f t="shared" si="1"/>
        <v>0</v>
      </c>
      <c r="G15" s="591"/>
      <c r="H15" s="591"/>
    </row>
    <row r="16" spans="1:8" ht="12.75">
      <c r="A16" s="595"/>
      <c r="B16" s="43" t="s">
        <v>85</v>
      </c>
      <c r="C16" s="133">
        <f t="shared" si="2"/>
        <v>0</v>
      </c>
      <c r="D16" s="132">
        <f t="shared" si="0"/>
        <v>0</v>
      </c>
      <c r="E16" s="132">
        <f>PPMT(4.5%/4,12,20,-$C$5)</f>
        <v>0</v>
      </c>
      <c r="F16" s="132">
        <f t="shared" si="1"/>
        <v>0</v>
      </c>
      <c r="G16" s="592"/>
      <c r="H16" s="592"/>
    </row>
    <row r="17" spans="1:8" ht="12.75">
      <c r="A17" s="596" t="s">
        <v>61</v>
      </c>
      <c r="B17" s="43" t="s">
        <v>82</v>
      </c>
      <c r="C17" s="133">
        <f t="shared" si="2"/>
        <v>0</v>
      </c>
      <c r="D17" s="132">
        <f t="shared" si="0"/>
        <v>0</v>
      </c>
      <c r="E17" s="132">
        <f>PPMT(4.5%/4,13,20,-$C$5)</f>
        <v>0</v>
      </c>
      <c r="F17" s="132">
        <f t="shared" si="1"/>
        <v>0</v>
      </c>
      <c r="G17" s="591">
        <f>SUM(D17:D20)</f>
        <v>0</v>
      </c>
      <c r="H17" s="591">
        <f>SUM(F17:F20)</f>
        <v>0</v>
      </c>
    </row>
    <row r="18" spans="1:8" ht="12.75">
      <c r="A18" s="594"/>
      <c r="B18" s="43" t="s">
        <v>83</v>
      </c>
      <c r="C18" s="133">
        <f t="shared" si="2"/>
        <v>0</v>
      </c>
      <c r="D18" s="132">
        <f t="shared" si="0"/>
        <v>0</v>
      </c>
      <c r="E18" s="132">
        <f>PPMT(4.5%/4,14,20,-$C$5)</f>
        <v>0</v>
      </c>
      <c r="F18" s="132">
        <f t="shared" si="1"/>
        <v>0</v>
      </c>
      <c r="G18" s="591"/>
      <c r="H18" s="591"/>
    </row>
    <row r="19" spans="1:8" ht="12.75">
      <c r="A19" s="594"/>
      <c r="B19" s="43" t="s">
        <v>84</v>
      </c>
      <c r="C19" s="133">
        <f t="shared" si="2"/>
        <v>0</v>
      </c>
      <c r="D19" s="132">
        <f t="shared" si="0"/>
        <v>0</v>
      </c>
      <c r="E19" s="132">
        <f>PPMT(4.5%/4,15,20,-$C$5)</f>
        <v>0</v>
      </c>
      <c r="F19" s="132">
        <f t="shared" si="1"/>
        <v>0</v>
      </c>
      <c r="G19" s="591"/>
      <c r="H19" s="591"/>
    </row>
    <row r="20" spans="1:8" ht="12.75">
      <c r="A20" s="595"/>
      <c r="B20" s="43" t="s">
        <v>85</v>
      </c>
      <c r="C20" s="133">
        <f t="shared" si="2"/>
        <v>0</v>
      </c>
      <c r="D20" s="132">
        <f t="shared" si="0"/>
        <v>0</v>
      </c>
      <c r="E20" s="132">
        <f>PPMT(4.5%/4,16,20,-$C$5)</f>
        <v>0</v>
      </c>
      <c r="F20" s="132">
        <f t="shared" si="1"/>
        <v>0</v>
      </c>
      <c r="G20" s="592"/>
      <c r="H20" s="592"/>
    </row>
    <row r="21" spans="1:8" ht="12.75">
      <c r="A21" s="596" t="s">
        <v>63</v>
      </c>
      <c r="B21" s="43" t="s">
        <v>82</v>
      </c>
      <c r="C21" s="133">
        <f t="shared" si="2"/>
        <v>0</v>
      </c>
      <c r="D21" s="132">
        <f t="shared" si="0"/>
        <v>0</v>
      </c>
      <c r="E21" s="132">
        <f>PPMT(4.5%/4,17,20,-$C$5)</f>
        <v>0</v>
      </c>
      <c r="F21" s="132">
        <f t="shared" si="1"/>
        <v>0</v>
      </c>
      <c r="G21" s="591">
        <f>SUM(D21:D24)</f>
        <v>0</v>
      </c>
      <c r="H21" s="591">
        <f>SUM(F21:F24)</f>
        <v>0</v>
      </c>
    </row>
    <row r="22" spans="1:8" ht="12.75">
      <c r="A22" s="594"/>
      <c r="B22" s="43" t="s">
        <v>83</v>
      </c>
      <c r="C22" s="133">
        <f t="shared" si="2"/>
        <v>0</v>
      </c>
      <c r="D22" s="132">
        <f t="shared" si="0"/>
        <v>0</v>
      </c>
      <c r="E22" s="132">
        <f>PPMT(4.5%/4,18,20,-$C$5)</f>
        <v>0</v>
      </c>
      <c r="F22" s="132">
        <f t="shared" si="1"/>
        <v>0</v>
      </c>
      <c r="G22" s="591"/>
      <c r="H22" s="591"/>
    </row>
    <row r="23" spans="1:8" ht="12.75">
      <c r="A23" s="594"/>
      <c r="B23" s="72" t="s">
        <v>84</v>
      </c>
      <c r="C23" s="133">
        <f t="shared" si="2"/>
        <v>0</v>
      </c>
      <c r="D23" s="132">
        <f t="shared" si="0"/>
        <v>0</v>
      </c>
      <c r="E23" s="132">
        <f>PPMT(4.5%/4,19,20,-$C$5)</f>
        <v>0</v>
      </c>
      <c r="F23" s="132">
        <f t="shared" si="1"/>
        <v>0</v>
      </c>
      <c r="G23" s="591"/>
      <c r="H23" s="591"/>
    </row>
    <row r="24" spans="1:8" ht="12.75">
      <c r="A24" s="594"/>
      <c r="B24" s="72" t="s">
        <v>84</v>
      </c>
      <c r="C24" s="133">
        <f t="shared" si="2"/>
        <v>0</v>
      </c>
      <c r="D24" s="132">
        <f t="shared" si="0"/>
        <v>0</v>
      </c>
      <c r="E24" s="132">
        <f>PPMT(4.5%/4,20,20,-$C$5)</f>
        <v>0</v>
      </c>
      <c r="F24" s="132">
        <f t="shared" si="1"/>
        <v>0</v>
      </c>
      <c r="G24" s="592"/>
      <c r="H24" s="592"/>
    </row>
    <row r="25" spans="1:8" ht="12.75">
      <c r="A25" s="593" t="s">
        <v>86</v>
      </c>
      <c r="B25" s="593"/>
      <c r="C25" s="593"/>
      <c r="D25" s="135">
        <f>SUM(D5:D24)</f>
        <v>0.01125</v>
      </c>
      <c r="E25" s="135">
        <f>SUM(E5:E24)</f>
        <v>0</v>
      </c>
      <c r="F25" s="135">
        <f>SUM(F5:F24)</f>
        <v>0.01125</v>
      </c>
      <c r="G25" s="135">
        <f>SUM(G5:G24)</f>
        <v>0.01125</v>
      </c>
      <c r="H25" s="135">
        <f>SUM(H5:H24)</f>
        <v>0.01125</v>
      </c>
    </row>
    <row r="27" ht="12.75">
      <c r="B27" s="218" t="s">
        <v>208</v>
      </c>
    </row>
    <row r="28" ht="12.75">
      <c r="B28" s="218" t="s">
        <v>209</v>
      </c>
    </row>
  </sheetData>
  <sheetProtection sheet="1" objects="1" scenarios="1"/>
  <mergeCells count="23">
    <mergeCell ref="H21:H24"/>
    <mergeCell ref="A25:C25"/>
    <mergeCell ref="A5:A8"/>
    <mergeCell ref="A9:A12"/>
    <mergeCell ref="A13:A16"/>
    <mergeCell ref="A17:A20"/>
    <mergeCell ref="G21:G24"/>
    <mergeCell ref="A21:A24"/>
    <mergeCell ref="G5:G8"/>
    <mergeCell ref="H5:H8"/>
    <mergeCell ref="G17:G20"/>
    <mergeCell ref="H17:H20"/>
    <mergeCell ref="G9:G12"/>
    <mergeCell ref="H9:H12"/>
    <mergeCell ref="G13:G16"/>
    <mergeCell ref="H13:H16"/>
    <mergeCell ref="F3:F4"/>
    <mergeCell ref="G3:G4"/>
    <mergeCell ref="H3:H4"/>
    <mergeCell ref="B3:B4"/>
    <mergeCell ref="C3:C4"/>
    <mergeCell ref="D3:D4"/>
    <mergeCell ref="E3:E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I19"/>
  <sheetViews>
    <sheetView zoomScalePageLayoutView="0" workbookViewId="0" topLeftCell="A1">
      <selection activeCell="E18" sqref="E18"/>
    </sheetView>
  </sheetViews>
  <sheetFormatPr defaultColWidth="9.140625" defaultRowHeight="12.75"/>
  <cols>
    <col min="1" max="1" width="4.140625" style="0" customWidth="1"/>
    <col min="4" max="4" width="13.28125" style="0" customWidth="1"/>
    <col min="5" max="9" width="9.7109375" style="0" bestFit="1" customWidth="1"/>
  </cols>
  <sheetData>
    <row r="2" ht="15">
      <c r="A2" s="48" t="s">
        <v>155</v>
      </c>
    </row>
    <row r="3" spans="1:9" ht="13.5" thickBot="1">
      <c r="A3" s="600" t="s">
        <v>48</v>
      </c>
      <c r="B3" s="600" t="s">
        <v>52</v>
      </c>
      <c r="C3" s="600"/>
      <c r="D3" s="600"/>
      <c r="E3" s="602" t="s">
        <v>53</v>
      </c>
      <c r="F3" s="603"/>
      <c r="G3" s="603"/>
      <c r="H3" s="603"/>
      <c r="I3" s="604"/>
    </row>
    <row r="4" spans="1:9" ht="12.75">
      <c r="A4" s="601"/>
      <c r="B4" s="601"/>
      <c r="C4" s="601"/>
      <c r="D4" s="601"/>
      <c r="E4" s="40" t="s">
        <v>28</v>
      </c>
      <c r="F4" s="49" t="s">
        <v>30</v>
      </c>
      <c r="G4" s="40" t="s">
        <v>45</v>
      </c>
      <c r="H4" s="40" t="s">
        <v>46</v>
      </c>
      <c r="I4" s="40" t="s">
        <v>47</v>
      </c>
    </row>
    <row r="5" spans="1:9" ht="12.75">
      <c r="A5" s="50" t="s">
        <v>0</v>
      </c>
      <c r="B5" s="605" t="s">
        <v>54</v>
      </c>
      <c r="C5" s="605"/>
      <c r="D5" s="605"/>
      <c r="E5" s="51">
        <f>SUM('Proračun prihoda'!G11)</f>
        <v>0</v>
      </c>
      <c r="F5" s="51">
        <f>SUM('Proračun prihoda'!H11)</f>
        <v>0</v>
      </c>
      <c r="G5" s="51">
        <f>SUM('Proračun prihoda'!I11)</f>
        <v>0</v>
      </c>
      <c r="H5" s="51">
        <f>SUM('Proračun prihoda'!J11)</f>
        <v>0</v>
      </c>
      <c r="I5" s="51">
        <f>SUM('Proračun prihoda'!K11)</f>
        <v>0</v>
      </c>
    </row>
    <row r="6" spans="1:9" ht="12.75">
      <c r="A6" s="50" t="s">
        <v>1</v>
      </c>
      <c r="B6" s="605" t="s">
        <v>55</v>
      </c>
      <c r="C6" s="605"/>
      <c r="D6" s="605"/>
      <c r="E6" s="51" t="e">
        <f>SUM(E7:E12)</f>
        <v>#DIV/0!</v>
      </c>
      <c r="F6" s="51" t="e">
        <f>SUM(F7:F12)</f>
        <v>#DIV/0!</v>
      </c>
      <c r="G6" s="51" t="e">
        <f>SUM(G7:G12)</f>
        <v>#DIV/0!</v>
      </c>
      <c r="H6" s="51" t="e">
        <f>SUM(H7:H12)</f>
        <v>#DIV/0!</v>
      </c>
      <c r="I6" s="51" t="e">
        <f>SUM(I7:I12)</f>
        <v>#DIV/0!</v>
      </c>
    </row>
    <row r="7" spans="1:9" ht="12.75">
      <c r="A7" s="52"/>
      <c r="B7" s="606" t="s">
        <v>56</v>
      </c>
      <c r="C7" s="607"/>
      <c r="D7" s="608"/>
      <c r="E7" s="53">
        <f>SUM('Proračun troškova'!E5)</f>
        <v>0</v>
      </c>
      <c r="F7" s="53">
        <f>SUM('Proračun troškova'!F5)</f>
        <v>0</v>
      </c>
      <c r="G7" s="53">
        <f>SUM('Proračun troškova'!G5)</f>
        <v>0</v>
      </c>
      <c r="H7" s="53">
        <f>SUM('Proračun troškova'!H5)</f>
        <v>0</v>
      </c>
      <c r="I7" s="53">
        <f>SUM('Proračun troškova'!I5)</f>
        <v>0</v>
      </c>
    </row>
    <row r="8" spans="1:9" ht="12.75">
      <c r="A8" s="24"/>
      <c r="B8" s="547" t="s">
        <v>57</v>
      </c>
      <c r="C8" s="548"/>
      <c r="D8" s="560"/>
      <c r="E8" s="57">
        <f>SUM('Proračun troškova'!E15)</f>
        <v>0</v>
      </c>
      <c r="F8" s="57">
        <f>SUM('Proračun troškova'!F15)</f>
        <v>0</v>
      </c>
      <c r="G8" s="57">
        <f>SUM('Proračun troškova'!G15)</f>
        <v>0</v>
      </c>
      <c r="H8" s="57">
        <f>SUM('Proračun troškova'!H15)</f>
        <v>0</v>
      </c>
      <c r="I8" s="57">
        <f>SUM('Proračun troškova'!I15)</f>
        <v>0</v>
      </c>
    </row>
    <row r="9" spans="1:9" ht="12.75">
      <c r="A9" s="24"/>
      <c r="B9" s="547" t="s">
        <v>141</v>
      </c>
      <c r="C9" s="548"/>
      <c r="D9" s="548"/>
      <c r="E9" s="57">
        <f>SUM('Proračun troškova'!E16)</f>
        <v>0</v>
      </c>
      <c r="F9" s="57">
        <f>SUM('Proračun troškova'!F16)</f>
        <v>0</v>
      </c>
      <c r="G9" s="57">
        <f>SUM('Proračun troškova'!G16)</f>
        <v>0</v>
      </c>
      <c r="H9" s="57">
        <f>SUM('Proračun troškova'!H16)</f>
        <v>0</v>
      </c>
      <c r="I9" s="57">
        <f>SUM('Proračun troškova'!I16)</f>
        <v>0</v>
      </c>
    </row>
    <row r="10" spans="1:9" ht="12.75">
      <c r="A10" s="24"/>
      <c r="B10" s="54" t="s">
        <v>142</v>
      </c>
      <c r="C10" s="55"/>
      <c r="D10" s="55"/>
      <c r="E10" s="57">
        <f>SUM('Proračun troškova'!E27)</f>
        <v>0</v>
      </c>
      <c r="F10" s="57">
        <f>SUM('Proračun troškova'!F27)</f>
        <v>0</v>
      </c>
      <c r="G10" s="57">
        <f>SUM('Proračun troškova'!G27)</f>
        <v>0</v>
      </c>
      <c r="H10" s="57">
        <f>SUM('Proračun troškova'!H27)</f>
        <v>0</v>
      </c>
      <c r="I10" s="57">
        <f>SUM('Proračun troškova'!I27)</f>
        <v>0</v>
      </c>
    </row>
    <row r="11" spans="1:9" ht="12.75">
      <c r="A11" s="24"/>
      <c r="B11" s="552" t="s">
        <v>58</v>
      </c>
      <c r="C11" s="553"/>
      <c r="D11" s="554"/>
      <c r="E11" s="57" t="e">
        <f>SUM('Proračun troška radnika'!G5:G6)</f>
        <v>#DIV/0!</v>
      </c>
      <c r="F11" s="57" t="e">
        <f>SUM('Proračun troška radnika'!G7:G8)</f>
        <v>#DIV/0!</v>
      </c>
      <c r="G11" s="57" t="e">
        <f>F11</f>
        <v>#DIV/0!</v>
      </c>
      <c r="H11" s="57" t="e">
        <f>G11</f>
        <v>#DIV/0!</v>
      </c>
      <c r="I11" s="57" t="e">
        <f>H11</f>
        <v>#DIV/0!</v>
      </c>
    </row>
    <row r="12" spans="1:9" ht="12.75">
      <c r="A12" s="58"/>
      <c r="B12" s="621" t="s">
        <v>59</v>
      </c>
      <c r="C12" s="622"/>
      <c r="D12" s="623"/>
      <c r="E12" s="59">
        <f>SUM('Proračun troškova'!E32)</f>
        <v>0</v>
      </c>
      <c r="F12" s="59">
        <f>SUM('Proračun troškova'!F32)</f>
        <v>0</v>
      </c>
      <c r="G12" s="59">
        <f>SUM('Proračun troškova'!G32)</f>
        <v>0</v>
      </c>
      <c r="H12" s="59">
        <f>SUM('Proračun troškova'!H32)</f>
        <v>0</v>
      </c>
      <c r="I12" s="59">
        <f>SUM('Proračun troškova'!I32)</f>
        <v>0</v>
      </c>
    </row>
    <row r="13" spans="1:9" ht="12.75">
      <c r="A13" s="60" t="s">
        <v>2</v>
      </c>
      <c r="B13" s="624" t="s">
        <v>60</v>
      </c>
      <c r="C13" s="625"/>
      <c r="D13" s="626"/>
      <c r="E13" s="51" t="e">
        <f>SUM(E5,-E6)</f>
        <v>#DIV/0!</v>
      </c>
      <c r="F13" s="51" t="e">
        <f>SUM(F5,-F6)</f>
        <v>#DIV/0!</v>
      </c>
      <c r="G13" s="51" t="e">
        <f>SUM(G5,-G6)</f>
        <v>#DIV/0!</v>
      </c>
      <c r="H13" s="51" t="e">
        <f>SUM(H5,-H6)</f>
        <v>#DIV/0!</v>
      </c>
      <c r="I13" s="51" t="e">
        <f>SUM(I5,-I6)</f>
        <v>#DIV/0!</v>
      </c>
    </row>
    <row r="14" spans="1:9" ht="12.75">
      <c r="A14" s="61" t="s">
        <v>61</v>
      </c>
      <c r="B14" s="597" t="s">
        <v>62</v>
      </c>
      <c r="C14" s="598"/>
      <c r="D14" s="599"/>
      <c r="E14" s="62">
        <f>SUM('Proračun amortizacije'!C23)</f>
        <v>0</v>
      </c>
      <c r="F14" s="62">
        <f>SUM('Proračun amortizacije'!D23)</f>
        <v>0</v>
      </c>
      <c r="G14" s="62">
        <f>SUM('Proračun amortizacije'!E23)</f>
        <v>0</v>
      </c>
      <c r="H14" s="62">
        <f>SUM('Proračun amortizacije'!F23)</f>
        <v>0</v>
      </c>
      <c r="I14" s="62">
        <f>SUM('Proračun amortizacije'!G23)</f>
        <v>0</v>
      </c>
    </row>
    <row r="15" spans="1:9" ht="12.75">
      <c r="A15" s="63" t="s">
        <v>63</v>
      </c>
      <c r="B15" s="612" t="s">
        <v>64</v>
      </c>
      <c r="C15" s="613"/>
      <c r="D15" s="614"/>
      <c r="E15" s="51" t="e">
        <f>SUM(E13,-E14)</f>
        <v>#DIV/0!</v>
      </c>
      <c r="F15" s="51" t="e">
        <f>SUM(F13,-F14)</f>
        <v>#DIV/0!</v>
      </c>
      <c r="G15" s="51" t="e">
        <f>SUM(G13,-G14)</f>
        <v>#DIV/0!</v>
      </c>
      <c r="H15" s="51" t="e">
        <f>SUM(H13,-H14)</f>
        <v>#DIV/0!</v>
      </c>
      <c r="I15" s="51" t="e">
        <f>SUM(I13,-I14)</f>
        <v>#DIV/0!</v>
      </c>
    </row>
    <row r="16" spans="1:9" ht="12.75">
      <c r="A16" s="64" t="s">
        <v>65</v>
      </c>
      <c r="B16" s="597" t="s">
        <v>66</v>
      </c>
      <c r="C16" s="598"/>
      <c r="D16" s="599"/>
      <c r="E16" s="65">
        <f>SUM('Obračun kredita'!G5:G8)</f>
        <v>0.01125</v>
      </c>
      <c r="F16" s="65">
        <f>SUM('Obračun kredita'!G9:G12)</f>
        <v>0</v>
      </c>
      <c r="G16" s="65">
        <f>SUM('Obračun kredita'!G13:G16)</f>
        <v>0</v>
      </c>
      <c r="H16" s="65">
        <f>SUM('Obračun kredita'!G17:G20)</f>
        <v>0</v>
      </c>
      <c r="I16" s="65">
        <f>SUM('Obračun kredita'!G21:G24)</f>
        <v>0</v>
      </c>
    </row>
    <row r="17" spans="1:9" ht="12.75">
      <c r="A17" s="50" t="s">
        <v>67</v>
      </c>
      <c r="B17" s="615" t="s">
        <v>68</v>
      </c>
      <c r="C17" s="616"/>
      <c r="D17" s="617"/>
      <c r="E17" s="51" t="e">
        <f>SUM(E15,-E16)</f>
        <v>#DIV/0!</v>
      </c>
      <c r="F17" s="51" t="e">
        <f>SUM(F15,-F16)</f>
        <v>#DIV/0!</v>
      </c>
      <c r="G17" s="51" t="e">
        <f>SUM(G15,-G16)</f>
        <v>#DIV/0!</v>
      </c>
      <c r="H17" s="51" t="e">
        <f>SUM(H15,-H16)</f>
        <v>#DIV/0!</v>
      </c>
      <c r="I17" s="51" t="e">
        <f>SUM(I15,-I16)</f>
        <v>#DIV/0!</v>
      </c>
    </row>
    <row r="18" spans="1:9" ht="12.75">
      <c r="A18" s="66" t="s">
        <v>69</v>
      </c>
      <c r="B18" s="618" t="s">
        <v>70</v>
      </c>
      <c r="C18" s="619"/>
      <c r="D18" s="620"/>
      <c r="E18" s="67" t="e">
        <f>SUM(E17*20%)</f>
        <v>#DIV/0!</v>
      </c>
      <c r="F18" s="67" t="e">
        <f>SUM(F17*20%)</f>
        <v>#DIV/0!</v>
      </c>
      <c r="G18" s="67" t="e">
        <f>SUM(G17*20%)</f>
        <v>#DIV/0!</v>
      </c>
      <c r="H18" s="67" t="e">
        <f>SUM(H17*20%)</f>
        <v>#DIV/0!</v>
      </c>
      <c r="I18" s="67" t="e">
        <f>SUM(I17*20%)</f>
        <v>#DIV/0!</v>
      </c>
    </row>
    <row r="19" spans="1:9" ht="12.75">
      <c r="A19" s="68" t="s">
        <v>71</v>
      </c>
      <c r="B19" s="609" t="s">
        <v>72</v>
      </c>
      <c r="C19" s="610"/>
      <c r="D19" s="611"/>
      <c r="E19" s="69" t="e">
        <f>SUM(E17,-E18)</f>
        <v>#DIV/0!</v>
      </c>
      <c r="F19" s="69" t="e">
        <f>SUM(F17,-F18)</f>
        <v>#DIV/0!</v>
      </c>
      <c r="G19" s="69" t="e">
        <f>SUM(G17,-G18)</f>
        <v>#DIV/0!</v>
      </c>
      <c r="H19" s="69" t="e">
        <f>SUM(H17,-H18)</f>
        <v>#DIV/0!</v>
      </c>
      <c r="I19" s="69" t="e">
        <f>SUM(I17,-I18)</f>
        <v>#DIV/0!</v>
      </c>
    </row>
  </sheetData>
  <sheetProtection sheet="1" objects="1" scenarios="1"/>
  <mergeCells count="17">
    <mergeCell ref="B19:D19"/>
    <mergeCell ref="B15:D15"/>
    <mergeCell ref="B16:D16"/>
    <mergeCell ref="B17:D17"/>
    <mergeCell ref="B18:D18"/>
    <mergeCell ref="B8:D8"/>
    <mergeCell ref="B9:D9"/>
    <mergeCell ref="B11:D11"/>
    <mergeCell ref="B12:D12"/>
    <mergeCell ref="B13:D13"/>
    <mergeCell ref="B14:D14"/>
    <mergeCell ref="A3:A4"/>
    <mergeCell ref="B3:D4"/>
    <mergeCell ref="E3:I3"/>
    <mergeCell ref="B5:D5"/>
    <mergeCell ref="B6:D6"/>
    <mergeCell ref="B7:D7"/>
  </mergeCells>
  <printOptions/>
  <pageMargins left="0.75" right="0.75" top="1" bottom="1" header="0.5" footer="0.5"/>
  <pageSetup orientation="portrait" paperSize="9" r:id="rId1"/>
</worksheet>
</file>

<file path=xl/worksheets/sheet16.xml><?xml version="1.0" encoding="utf-8"?>
<worksheet xmlns="http://schemas.openxmlformats.org/spreadsheetml/2006/main" xmlns:r="http://schemas.openxmlformats.org/officeDocument/2006/relationships">
  <dimension ref="A2:I22"/>
  <sheetViews>
    <sheetView zoomScalePageLayoutView="0" workbookViewId="0" topLeftCell="A1">
      <selection activeCell="M20" sqref="M20"/>
    </sheetView>
  </sheetViews>
  <sheetFormatPr defaultColWidth="9.140625" defaultRowHeight="12.75"/>
  <sheetData>
    <row r="2" ht="15">
      <c r="A2" s="48" t="s">
        <v>231</v>
      </c>
    </row>
    <row r="3" spans="1:9" ht="13.5" thickBot="1">
      <c r="A3" s="627" t="s">
        <v>48</v>
      </c>
      <c r="B3" s="627" t="s">
        <v>52</v>
      </c>
      <c r="C3" s="627"/>
      <c r="D3" s="627"/>
      <c r="E3" s="629" t="s">
        <v>53</v>
      </c>
      <c r="F3" s="630"/>
      <c r="G3" s="630"/>
      <c r="H3" s="630"/>
      <c r="I3" s="631"/>
    </row>
    <row r="4" spans="1:9" ht="12.75">
      <c r="A4" s="628"/>
      <c r="B4" s="628"/>
      <c r="C4" s="628"/>
      <c r="D4" s="628"/>
      <c r="E4" s="486" t="s">
        <v>28</v>
      </c>
      <c r="F4" s="487" t="s">
        <v>30</v>
      </c>
      <c r="G4" s="486" t="s">
        <v>45</v>
      </c>
      <c r="H4" s="486" t="s">
        <v>46</v>
      </c>
      <c r="I4" s="486" t="s">
        <v>47</v>
      </c>
    </row>
    <row r="5" spans="1:9" ht="12.75">
      <c r="A5" s="50" t="s">
        <v>82</v>
      </c>
      <c r="B5" s="605" t="s">
        <v>232</v>
      </c>
      <c r="C5" s="605"/>
      <c r="D5" s="605"/>
      <c r="E5" s="51"/>
      <c r="F5" s="51"/>
      <c r="G5" s="51"/>
      <c r="H5" s="51"/>
      <c r="I5" s="51"/>
    </row>
    <row r="6" spans="1:9" ht="12.75">
      <c r="A6" s="283">
        <v>1</v>
      </c>
      <c r="B6" s="632" t="s">
        <v>233</v>
      </c>
      <c r="C6" s="632"/>
      <c r="D6" s="632"/>
      <c r="E6" s="462"/>
      <c r="F6" s="462"/>
      <c r="G6" s="462"/>
      <c r="H6" s="462"/>
      <c r="I6" s="462"/>
    </row>
    <row r="7" spans="1:9" ht="12.75">
      <c r="A7" s="282">
        <v>2</v>
      </c>
      <c r="B7" s="537" t="s">
        <v>234</v>
      </c>
      <c r="C7" s="565"/>
      <c r="D7" s="538"/>
      <c r="E7" s="463"/>
      <c r="F7" s="463"/>
      <c r="G7" s="463"/>
      <c r="H7" s="463"/>
      <c r="I7" s="463"/>
    </row>
    <row r="8" spans="1:9" ht="12.75">
      <c r="A8" s="284"/>
      <c r="B8" s="637" t="s">
        <v>395</v>
      </c>
      <c r="C8" s="638"/>
      <c r="D8" s="639"/>
      <c r="E8" s="59">
        <f>SUM(E6:E7)</f>
        <v>0</v>
      </c>
      <c r="F8" s="59">
        <f>SUM(F6:F7)</f>
        <v>0</v>
      </c>
      <c r="G8" s="59">
        <f>SUM(G6:G7)</f>
        <v>0</v>
      </c>
      <c r="H8" s="59">
        <f>SUM(H6:H7)</f>
        <v>0</v>
      </c>
      <c r="I8" s="59">
        <f>SUM(I6:I7)</f>
        <v>0</v>
      </c>
    </row>
    <row r="9" spans="1:9" ht="12.75">
      <c r="A9" s="146" t="s">
        <v>235</v>
      </c>
      <c r="B9" s="640" t="s">
        <v>236</v>
      </c>
      <c r="C9" s="640"/>
      <c r="D9" s="640"/>
      <c r="E9" s="287"/>
      <c r="F9" s="287"/>
      <c r="G9" s="287"/>
      <c r="H9" s="287"/>
      <c r="I9" s="287"/>
    </row>
    <row r="10" spans="1:9" ht="12.75">
      <c r="A10" s="281" t="s">
        <v>240</v>
      </c>
      <c r="B10" s="285" t="s">
        <v>239</v>
      </c>
      <c r="C10" s="286"/>
      <c r="D10" s="286"/>
      <c r="E10" s="466">
        <f>SUM(E11:E12)</f>
        <v>0</v>
      </c>
      <c r="F10" s="466">
        <f>SUM(F11:F12)</f>
        <v>0</v>
      </c>
      <c r="G10" s="466">
        <f>SUM(G11:G12)</f>
        <v>0</v>
      </c>
      <c r="H10" s="466">
        <f>SUM(H11:H12)</f>
        <v>0</v>
      </c>
      <c r="I10" s="466">
        <f>SUM(I11:I12)</f>
        <v>0</v>
      </c>
    </row>
    <row r="11" spans="1:9" ht="12.75">
      <c r="A11" s="24">
        <v>1</v>
      </c>
      <c r="B11" s="54" t="s">
        <v>237</v>
      </c>
      <c r="C11" s="55"/>
      <c r="D11" s="55"/>
      <c r="E11" s="463"/>
      <c r="F11" s="463"/>
      <c r="G11" s="463"/>
      <c r="H11" s="463"/>
      <c r="I11" s="463"/>
    </row>
    <row r="12" spans="1:9" ht="12.75">
      <c r="A12" s="284">
        <v>2</v>
      </c>
      <c r="B12" s="641" t="s">
        <v>238</v>
      </c>
      <c r="C12" s="622"/>
      <c r="D12" s="623"/>
      <c r="E12" s="464"/>
      <c r="F12" s="464"/>
      <c r="G12" s="464"/>
      <c r="H12" s="464"/>
      <c r="I12" s="464"/>
    </row>
    <row r="13" spans="1:9" ht="12.75">
      <c r="A13" s="288" t="s">
        <v>241</v>
      </c>
      <c r="B13" s="640" t="s">
        <v>242</v>
      </c>
      <c r="C13" s="640"/>
      <c r="D13" s="640"/>
      <c r="E13" s="467">
        <f>SUM(E14:E15)</f>
        <v>0</v>
      </c>
      <c r="F13" s="467">
        <f>SUM(F14:F15)</f>
        <v>0</v>
      </c>
      <c r="G13" s="467">
        <f>SUM(G14:G15)</f>
        <v>0</v>
      </c>
      <c r="H13" s="467">
        <f>SUM(H14:H15)</f>
        <v>0</v>
      </c>
      <c r="I13" s="467">
        <f>SUM(I14:I15)</f>
        <v>0</v>
      </c>
    </row>
    <row r="14" spans="1:9" ht="12.75">
      <c r="A14" s="280">
        <v>1</v>
      </c>
      <c r="B14" s="642" t="s">
        <v>243</v>
      </c>
      <c r="C14" s="643"/>
      <c r="D14" s="644"/>
      <c r="E14" s="465"/>
      <c r="F14" s="465"/>
      <c r="G14" s="465"/>
      <c r="H14" s="465"/>
      <c r="I14" s="465"/>
    </row>
    <row r="15" spans="1:9" ht="12.75">
      <c r="A15" s="282">
        <v>2</v>
      </c>
      <c r="B15" s="547" t="s">
        <v>244</v>
      </c>
      <c r="C15" s="548"/>
      <c r="D15" s="560"/>
      <c r="E15" s="463"/>
      <c r="F15" s="463"/>
      <c r="G15" s="463"/>
      <c r="H15" s="463"/>
      <c r="I15" s="463"/>
    </row>
    <row r="16" spans="1:9" ht="12.75">
      <c r="A16" s="289"/>
      <c r="B16" s="633" t="s">
        <v>396</v>
      </c>
      <c r="C16" s="634"/>
      <c r="D16" s="635"/>
      <c r="E16" s="290">
        <f>SUM(E10+E13)</f>
        <v>0</v>
      </c>
      <c r="F16" s="290"/>
      <c r="G16" s="290"/>
      <c r="H16" s="290"/>
      <c r="I16" s="290"/>
    </row>
    <row r="17" spans="1:9" ht="12.75">
      <c r="A17" s="488" t="s">
        <v>84</v>
      </c>
      <c r="B17" s="636" t="s">
        <v>245</v>
      </c>
      <c r="C17" s="636"/>
      <c r="D17" s="636"/>
      <c r="E17" s="489" t="e">
        <f>PRODUCT(E13/E16)</f>
        <v>#DIV/0!</v>
      </c>
      <c r="F17" s="489" t="e">
        <f>PRODUCT(F13/F16)</f>
        <v>#DIV/0!</v>
      </c>
      <c r="G17" s="489" t="e">
        <f>PRODUCT(G13/G16)</f>
        <v>#DIV/0!</v>
      </c>
      <c r="H17" s="489" t="e">
        <f>PRODUCT(H13/H16)</f>
        <v>#DIV/0!</v>
      </c>
      <c r="I17" s="489" t="e">
        <f>PRODUCT(I13/I16)</f>
        <v>#DIV/0!</v>
      </c>
    </row>
    <row r="19" ht="12.75">
      <c r="A19" s="86" t="s">
        <v>323</v>
      </c>
    </row>
    <row r="21" ht="12.75">
      <c r="A21" t="s">
        <v>324</v>
      </c>
    </row>
    <row r="22" ht="12.75">
      <c r="A22" t="s">
        <v>325</v>
      </c>
    </row>
  </sheetData>
  <sheetProtection/>
  <mergeCells count="14">
    <mergeCell ref="B16:D16"/>
    <mergeCell ref="B17:D17"/>
    <mergeCell ref="B8:D8"/>
    <mergeCell ref="B9:D9"/>
    <mergeCell ref="B12:D12"/>
    <mergeCell ref="B13:D13"/>
    <mergeCell ref="B14:D14"/>
    <mergeCell ref="B15:D15"/>
    <mergeCell ref="A3:A4"/>
    <mergeCell ref="B3:D4"/>
    <mergeCell ref="E3:I3"/>
    <mergeCell ref="B5:D5"/>
    <mergeCell ref="B6:D6"/>
    <mergeCell ref="B7:D7"/>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2:I32"/>
  <sheetViews>
    <sheetView zoomScalePageLayoutView="0" workbookViewId="0" topLeftCell="A1">
      <selection activeCell="E3" sqref="E3:I3"/>
    </sheetView>
  </sheetViews>
  <sheetFormatPr defaultColWidth="9.140625" defaultRowHeight="12.75"/>
  <cols>
    <col min="4" max="4" width="10.7109375" style="0" customWidth="1"/>
    <col min="7" max="9" width="10.140625" style="0" bestFit="1" customWidth="1"/>
  </cols>
  <sheetData>
    <row r="2" ht="15.75" thickBot="1">
      <c r="A2" s="48" t="s">
        <v>268</v>
      </c>
    </row>
    <row r="3" spans="1:9" ht="13.5" thickBot="1">
      <c r="A3" s="647" t="s">
        <v>48</v>
      </c>
      <c r="B3" s="648" t="s">
        <v>52</v>
      </c>
      <c r="C3" s="648"/>
      <c r="D3" s="648"/>
      <c r="E3" s="650" t="s">
        <v>246</v>
      </c>
      <c r="F3" s="651"/>
      <c r="G3" s="651"/>
      <c r="H3" s="651"/>
      <c r="I3" s="651"/>
    </row>
    <row r="4" spans="1:9" ht="13.5" thickBot="1">
      <c r="A4" s="647"/>
      <c r="B4" s="648"/>
      <c r="C4" s="648"/>
      <c r="D4" s="649"/>
      <c r="E4" s="320" t="s">
        <v>28</v>
      </c>
      <c r="F4" s="320" t="s">
        <v>30</v>
      </c>
      <c r="G4" s="320" t="s">
        <v>45</v>
      </c>
      <c r="H4" s="320" t="s">
        <v>46</v>
      </c>
      <c r="I4" s="320" t="s">
        <v>47</v>
      </c>
    </row>
    <row r="5" spans="1:9" ht="12.75">
      <c r="A5" s="291" t="s">
        <v>240</v>
      </c>
      <c r="B5" s="652" t="s">
        <v>247</v>
      </c>
      <c r="C5" s="653"/>
      <c r="D5" s="654"/>
      <c r="E5" s="319">
        <f>SUM(E6,E9,E13)</f>
        <v>0</v>
      </c>
      <c r="F5" s="319">
        <f>SUM(F6,F9,F13)</f>
        <v>0</v>
      </c>
      <c r="G5" s="319">
        <f>SUM(G6,G9,G13)</f>
        <v>0</v>
      </c>
      <c r="H5" s="319">
        <f>SUM(H6,H9,H13)</f>
        <v>0</v>
      </c>
      <c r="I5" s="319">
        <f>SUM(I6,I9,I13)</f>
        <v>0</v>
      </c>
    </row>
    <row r="6" spans="1:9" ht="12.75">
      <c r="A6" s="294" t="s">
        <v>0</v>
      </c>
      <c r="B6" s="608" t="s">
        <v>248</v>
      </c>
      <c r="C6" s="655"/>
      <c r="D6" s="656"/>
      <c r="E6" s="295">
        <f>SUM(E7:E8)</f>
        <v>0</v>
      </c>
      <c r="F6" s="295">
        <f>SUM(F7:F8)</f>
        <v>0</v>
      </c>
      <c r="G6" s="295">
        <f>SUM(G7:G8)</f>
        <v>0</v>
      </c>
      <c r="H6" s="295">
        <f>SUM(H7:H8)</f>
        <v>0</v>
      </c>
      <c r="I6" s="295">
        <f>SUM(I7:I8)</f>
        <v>0</v>
      </c>
    </row>
    <row r="7" spans="1:9" ht="12.75">
      <c r="A7" s="296" t="s">
        <v>4</v>
      </c>
      <c r="B7" s="273"/>
      <c r="C7" s="297" t="s">
        <v>250</v>
      </c>
      <c r="D7" s="298"/>
      <c r="E7" s="468"/>
      <c r="F7" s="469"/>
      <c r="G7" s="469"/>
      <c r="H7" s="469"/>
      <c r="I7" s="469"/>
    </row>
    <row r="8" spans="1:9" ht="12.75">
      <c r="A8" s="296" t="s">
        <v>5</v>
      </c>
      <c r="B8" s="273"/>
      <c r="C8" s="657" t="s">
        <v>251</v>
      </c>
      <c r="D8" s="658"/>
      <c r="E8" s="470"/>
      <c r="F8" s="469"/>
      <c r="G8" s="469"/>
      <c r="H8" s="469"/>
      <c r="I8" s="469"/>
    </row>
    <row r="9" spans="1:9" ht="12.75">
      <c r="A9" s="301" t="s">
        <v>1</v>
      </c>
      <c r="B9" s="559" t="s">
        <v>39</v>
      </c>
      <c r="C9" s="559"/>
      <c r="D9" s="659"/>
      <c r="E9" s="302">
        <f>SUM(E10:E12)</f>
        <v>0</v>
      </c>
      <c r="F9" s="303">
        <f>SUM(F10:F12)</f>
        <v>0</v>
      </c>
      <c r="G9" s="303">
        <f>SUM(G17)</f>
        <v>0</v>
      </c>
      <c r="H9" s="303">
        <f>SUM(H10:H12)</f>
        <v>0</v>
      </c>
      <c r="I9" s="303">
        <f>SUM(I10:I12)</f>
        <v>0</v>
      </c>
    </row>
    <row r="10" spans="1:9" ht="12.75">
      <c r="A10" s="304" t="s">
        <v>252</v>
      </c>
      <c r="B10" s="305"/>
      <c r="C10" s="299" t="s">
        <v>253</v>
      </c>
      <c r="D10" s="300"/>
      <c r="E10" s="471"/>
      <c r="F10" s="472"/>
      <c r="G10" s="473"/>
      <c r="H10" s="473"/>
      <c r="I10" s="473"/>
    </row>
    <row r="11" spans="1:9" ht="12.75">
      <c r="A11" s="304" t="s">
        <v>254</v>
      </c>
      <c r="B11" s="306"/>
      <c r="C11" s="269" t="s">
        <v>269</v>
      </c>
      <c r="D11" s="307"/>
      <c r="E11" s="471"/>
      <c r="F11" s="474"/>
      <c r="G11" s="473"/>
      <c r="H11" s="473"/>
      <c r="I11" s="473"/>
    </row>
    <row r="12" spans="1:9" ht="12.75">
      <c r="A12" s="304" t="s">
        <v>255</v>
      </c>
      <c r="B12" s="306"/>
      <c r="C12" s="269" t="s">
        <v>270</v>
      </c>
      <c r="D12" s="307"/>
      <c r="E12" s="475"/>
      <c r="F12" s="474"/>
      <c r="G12" s="473"/>
      <c r="H12" s="476"/>
      <c r="I12" s="476"/>
    </row>
    <row r="13" spans="1:9" ht="12.75">
      <c r="A13" s="301" t="s">
        <v>2</v>
      </c>
      <c r="B13" s="660" t="s">
        <v>256</v>
      </c>
      <c r="C13" s="661"/>
      <c r="D13" s="662"/>
      <c r="E13" s="310">
        <v>0</v>
      </c>
      <c r="F13" s="303">
        <f>SUM(F14:F15)</f>
        <v>0</v>
      </c>
      <c r="G13" s="303">
        <f>SUM(G14:G15)</f>
        <v>0</v>
      </c>
      <c r="H13" s="303">
        <f>SUM(H14:H15)</f>
        <v>0</v>
      </c>
      <c r="I13" s="303">
        <f>SUM(I14:I15)</f>
        <v>0</v>
      </c>
    </row>
    <row r="14" spans="1:9" ht="12.75">
      <c r="A14" s="304" t="s">
        <v>257</v>
      </c>
      <c r="B14" s="25"/>
      <c r="C14" s="567" t="s">
        <v>34</v>
      </c>
      <c r="D14" s="668"/>
      <c r="E14" s="470"/>
      <c r="F14" s="472"/>
      <c r="G14" s="472"/>
      <c r="H14" s="472"/>
      <c r="I14" s="472"/>
    </row>
    <row r="15" spans="1:9" ht="13.5" thickBot="1">
      <c r="A15" s="312" t="s">
        <v>258</v>
      </c>
      <c r="B15" s="102"/>
      <c r="C15" s="669" t="s">
        <v>6</v>
      </c>
      <c r="D15" s="670"/>
      <c r="E15" s="480"/>
      <c r="F15" s="481"/>
      <c r="G15" s="481"/>
      <c r="H15" s="481"/>
      <c r="I15" s="481"/>
    </row>
    <row r="16" spans="1:9" ht="12.75">
      <c r="A16" s="291" t="s">
        <v>241</v>
      </c>
      <c r="B16" s="652" t="s">
        <v>259</v>
      </c>
      <c r="C16" s="653"/>
      <c r="D16" s="654"/>
      <c r="E16" s="292">
        <f>SUM(E17,E21:E27)</f>
        <v>0</v>
      </c>
      <c r="F16" s="293">
        <f>SUM(F17,F21:F27)</f>
        <v>0</v>
      </c>
      <c r="G16" s="293">
        <f>SUM(G17,G21:G27)</f>
        <v>0</v>
      </c>
      <c r="H16" s="293">
        <f>SUM(H17,H21:H27)</f>
        <v>0</v>
      </c>
      <c r="I16" s="293">
        <f>SUM(I17,I21:I27)</f>
        <v>0</v>
      </c>
    </row>
    <row r="17" spans="1:9" ht="12.75">
      <c r="A17" s="294" t="s">
        <v>0</v>
      </c>
      <c r="B17" s="671" t="s">
        <v>260</v>
      </c>
      <c r="C17" s="672"/>
      <c r="D17" s="673"/>
      <c r="E17" s="313">
        <f>SUM(E18:E20)</f>
        <v>0</v>
      </c>
      <c r="F17" s="295">
        <f>SUM(F18:F20)</f>
        <v>0</v>
      </c>
      <c r="G17" s="314" t="s">
        <v>249</v>
      </c>
      <c r="H17" s="295">
        <f>SUM(H18:H20)</f>
        <v>0</v>
      </c>
      <c r="I17" s="295">
        <f>SUM(I18:I20)</f>
        <v>0</v>
      </c>
    </row>
    <row r="18" spans="1:9" ht="12.75">
      <c r="A18" s="304" t="s">
        <v>4</v>
      </c>
      <c r="B18" s="269"/>
      <c r="C18" s="269" t="s">
        <v>34</v>
      </c>
      <c r="D18" s="311"/>
      <c r="E18" s="477"/>
      <c r="F18" s="472"/>
      <c r="G18" s="472"/>
      <c r="H18" s="472"/>
      <c r="I18" s="472"/>
    </row>
    <row r="19" spans="1:9" ht="12.75">
      <c r="A19" s="304" t="s">
        <v>5</v>
      </c>
      <c r="B19" s="269"/>
      <c r="C19" s="269" t="s">
        <v>6</v>
      </c>
      <c r="D19" s="311"/>
      <c r="E19" s="477"/>
      <c r="F19" s="478"/>
      <c r="G19" s="479"/>
      <c r="H19" s="479"/>
      <c r="I19" s="472"/>
    </row>
    <row r="20" spans="1:9" ht="12.75">
      <c r="A20" s="304" t="s">
        <v>37</v>
      </c>
      <c r="B20" s="269"/>
      <c r="C20" s="269" t="s">
        <v>261</v>
      </c>
      <c r="D20" s="311"/>
      <c r="E20" s="477"/>
      <c r="F20" s="472"/>
      <c r="G20" s="472"/>
      <c r="H20" s="469"/>
      <c r="I20" s="469"/>
    </row>
    <row r="21" spans="1:9" ht="12.75">
      <c r="A21" s="301" t="s">
        <v>1</v>
      </c>
      <c r="B21" s="309" t="s">
        <v>56</v>
      </c>
      <c r="C21" s="309"/>
      <c r="D21" s="307"/>
      <c r="E21" s="482"/>
      <c r="F21" s="483"/>
      <c r="G21" s="483"/>
      <c r="H21" s="483"/>
      <c r="I21" s="483"/>
    </row>
    <row r="22" spans="1:9" ht="12.75">
      <c r="A22" s="301" t="s">
        <v>2</v>
      </c>
      <c r="B22" s="661" t="s">
        <v>262</v>
      </c>
      <c r="C22" s="661"/>
      <c r="D22" s="662"/>
      <c r="E22" s="482"/>
      <c r="F22" s="483"/>
      <c r="G22" s="483"/>
      <c r="H22" s="483"/>
      <c r="I22" s="483"/>
    </row>
    <row r="23" spans="1:9" ht="12.75">
      <c r="A23" s="315" t="s">
        <v>61</v>
      </c>
      <c r="B23" s="677" t="s">
        <v>263</v>
      </c>
      <c r="C23" s="678"/>
      <c r="D23" s="679"/>
      <c r="E23" s="482"/>
      <c r="F23" s="483"/>
      <c r="G23" s="483"/>
      <c r="H23" s="483"/>
      <c r="I23" s="483"/>
    </row>
    <row r="24" spans="1:9" ht="12.75">
      <c r="A24" s="315" t="s">
        <v>63</v>
      </c>
      <c r="B24" s="309" t="s">
        <v>264</v>
      </c>
      <c r="C24" s="309"/>
      <c r="D24" s="307"/>
      <c r="E24" s="482"/>
      <c r="F24" s="483"/>
      <c r="G24" s="483"/>
      <c r="H24" s="483"/>
      <c r="I24" s="483"/>
    </row>
    <row r="25" spans="1:9" ht="12.75">
      <c r="A25" s="301" t="s">
        <v>65</v>
      </c>
      <c r="B25" s="660" t="s">
        <v>265</v>
      </c>
      <c r="C25" s="661"/>
      <c r="D25" s="662"/>
      <c r="E25" s="482"/>
      <c r="F25" s="483"/>
      <c r="G25" s="483"/>
      <c r="H25" s="483"/>
      <c r="I25" s="483"/>
    </row>
    <row r="26" spans="1:9" ht="26.25" customHeight="1">
      <c r="A26" s="315" t="s">
        <v>67</v>
      </c>
      <c r="B26" s="674" t="s">
        <v>271</v>
      </c>
      <c r="C26" s="675"/>
      <c r="D26" s="676"/>
      <c r="E26" s="482"/>
      <c r="F26" s="483"/>
      <c r="G26" s="483"/>
      <c r="H26" s="483"/>
      <c r="I26" s="483"/>
    </row>
    <row r="27" spans="1:9" ht="13.5" thickBot="1">
      <c r="A27" s="321" t="s">
        <v>69</v>
      </c>
      <c r="B27" s="663" t="s">
        <v>272</v>
      </c>
      <c r="C27" s="664"/>
      <c r="D27" s="665"/>
      <c r="E27" s="484"/>
      <c r="F27" s="485"/>
      <c r="G27" s="485"/>
      <c r="H27" s="485"/>
      <c r="I27" s="485"/>
    </row>
    <row r="28" spans="1:9" ht="13.5" thickBot="1">
      <c r="A28" s="316" t="s">
        <v>266</v>
      </c>
      <c r="B28" s="666" t="s">
        <v>267</v>
      </c>
      <c r="C28" s="667"/>
      <c r="D28" s="667"/>
      <c r="E28" s="317">
        <f>SUM(E5-E16)</f>
        <v>0</v>
      </c>
      <c r="F28" s="318">
        <f>SUM(F5-F16)</f>
        <v>0</v>
      </c>
      <c r="G28" s="318">
        <f>SUM(G5-G16)</f>
        <v>0</v>
      </c>
      <c r="H28" s="318">
        <f>SUM(H5-H16)</f>
        <v>0</v>
      </c>
      <c r="I28" s="318">
        <f>SUM(I5-I16)</f>
        <v>0</v>
      </c>
    </row>
    <row r="30" spans="1:9" ht="39.75" customHeight="1">
      <c r="A30" s="645" t="s">
        <v>327</v>
      </c>
      <c r="B30" s="646"/>
      <c r="C30" s="646"/>
      <c r="D30" s="646"/>
      <c r="E30" s="646"/>
      <c r="F30" s="646"/>
      <c r="G30" s="646"/>
      <c r="H30" s="646"/>
      <c r="I30" s="646"/>
    </row>
    <row r="32" spans="1:9" ht="59.25" customHeight="1">
      <c r="A32" s="645" t="s">
        <v>352</v>
      </c>
      <c r="B32" s="646"/>
      <c r="C32" s="646"/>
      <c r="D32" s="646"/>
      <c r="E32" s="646"/>
      <c r="F32" s="646"/>
      <c r="G32" s="646"/>
      <c r="H32" s="646"/>
      <c r="I32" s="646"/>
    </row>
  </sheetData>
  <sheetProtection/>
  <mergeCells count="20">
    <mergeCell ref="B27:D27"/>
    <mergeCell ref="B28:D28"/>
    <mergeCell ref="C14:D14"/>
    <mergeCell ref="C15:D15"/>
    <mergeCell ref="B16:D16"/>
    <mergeCell ref="B17:D17"/>
    <mergeCell ref="B26:D26"/>
    <mergeCell ref="B22:D22"/>
    <mergeCell ref="B23:D23"/>
    <mergeCell ref="B25:D25"/>
    <mergeCell ref="A30:I30"/>
    <mergeCell ref="A32:I32"/>
    <mergeCell ref="A3:A4"/>
    <mergeCell ref="B3:D4"/>
    <mergeCell ref="E3:I3"/>
    <mergeCell ref="B5:D5"/>
    <mergeCell ref="B6:D6"/>
    <mergeCell ref="C8:D8"/>
    <mergeCell ref="B9:D9"/>
    <mergeCell ref="B13:D13"/>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M27"/>
  <sheetViews>
    <sheetView zoomScalePageLayoutView="0" workbookViewId="0" topLeftCell="A1">
      <selection activeCell="E15" sqref="E15"/>
    </sheetView>
  </sheetViews>
  <sheetFormatPr defaultColWidth="9.140625" defaultRowHeight="12.75"/>
  <cols>
    <col min="4" max="4" width="10.8515625" style="0" customWidth="1"/>
    <col min="7" max="9" width="10.7109375" style="0" bestFit="1" customWidth="1"/>
  </cols>
  <sheetData>
    <row r="2" spans="1:2" ht="15.75" thickBot="1">
      <c r="A2" s="48" t="s">
        <v>353</v>
      </c>
      <c r="B2" s="322"/>
    </row>
    <row r="3" spans="1:9" ht="13.5" thickBot="1">
      <c r="A3" s="647" t="s">
        <v>48</v>
      </c>
      <c r="B3" s="647" t="s">
        <v>52</v>
      </c>
      <c r="C3" s="647"/>
      <c r="D3" s="647"/>
      <c r="E3" s="680" t="s">
        <v>246</v>
      </c>
      <c r="F3" s="681"/>
      <c r="G3" s="681"/>
      <c r="H3" s="681"/>
      <c r="I3" s="682"/>
    </row>
    <row r="4" spans="1:9" ht="13.5" thickBot="1">
      <c r="A4" s="647"/>
      <c r="B4" s="647"/>
      <c r="C4" s="647"/>
      <c r="D4" s="647"/>
      <c r="E4" s="341" t="s">
        <v>82</v>
      </c>
      <c r="F4" s="341" t="s">
        <v>83</v>
      </c>
      <c r="G4" s="341" t="s">
        <v>84</v>
      </c>
      <c r="H4" s="341" t="s">
        <v>85</v>
      </c>
      <c r="I4" s="341" t="s">
        <v>282</v>
      </c>
    </row>
    <row r="5" spans="1:9" ht="12.75">
      <c r="A5" s="504" t="s">
        <v>82</v>
      </c>
      <c r="B5" s="652" t="s">
        <v>247</v>
      </c>
      <c r="C5" s="653"/>
      <c r="D5" s="654"/>
      <c r="E5" s="323">
        <f>SUM(E6:E7)</f>
        <v>0</v>
      </c>
      <c r="F5" s="323">
        <f>SUM(F6:F7)</f>
        <v>0</v>
      </c>
      <c r="G5" s="323">
        <f>SUM(G6:G7)</f>
        <v>0</v>
      </c>
      <c r="H5" s="323">
        <f>SUM(H6:H7)</f>
        <v>0</v>
      </c>
      <c r="I5" s="323">
        <f>SUM(I6:I7)</f>
        <v>0</v>
      </c>
    </row>
    <row r="6" spans="1:9" ht="12.75">
      <c r="A6" s="294" t="s">
        <v>0</v>
      </c>
      <c r="B6" s="608" t="s">
        <v>248</v>
      </c>
      <c r="C6" s="655"/>
      <c r="D6" s="656"/>
      <c r="E6" s="325">
        <f>SUM('Proračun prihoda'!G11)</f>
        <v>0</v>
      </c>
      <c r="F6" s="325">
        <f>SUM('Proračun prihoda'!H11)</f>
        <v>0</v>
      </c>
      <c r="G6" s="325">
        <f>SUM('Proračun prihoda'!I11)</f>
        <v>0</v>
      </c>
      <c r="H6" s="325">
        <f>SUM('Proračun prihoda'!J11)</f>
        <v>0</v>
      </c>
      <c r="I6" s="325">
        <f>SUM('Proračun prihoda'!K11)</f>
        <v>0</v>
      </c>
    </row>
    <row r="7" spans="1:9" ht="12.75">
      <c r="A7" s="301" t="s">
        <v>1</v>
      </c>
      <c r="B7" s="660" t="s">
        <v>256</v>
      </c>
      <c r="C7" s="661"/>
      <c r="D7" s="662"/>
      <c r="E7" s="302">
        <f>SUM(E8:E9)</f>
        <v>0</v>
      </c>
      <c r="F7" s="302">
        <f>SUM(F8:F9)</f>
        <v>0</v>
      </c>
      <c r="G7" s="303">
        <f>SUM(G8:G9)</f>
        <v>0</v>
      </c>
      <c r="H7" s="303">
        <f>SUM(H8:H9)</f>
        <v>0</v>
      </c>
      <c r="I7" s="442">
        <f>SUM(I8:I9)</f>
        <v>0</v>
      </c>
    </row>
    <row r="8" spans="1:9" ht="12.75">
      <c r="A8" s="339" t="s">
        <v>252</v>
      </c>
      <c r="B8" s="25"/>
      <c r="C8" s="567" t="s">
        <v>34</v>
      </c>
      <c r="D8" s="668"/>
      <c r="E8" s="470"/>
      <c r="F8" s="490"/>
      <c r="G8" s="472"/>
      <c r="H8" s="472"/>
      <c r="I8" s="491"/>
    </row>
    <row r="9" spans="1:9" ht="13.5" thickBot="1">
      <c r="A9" s="507" t="s">
        <v>254</v>
      </c>
      <c r="B9" s="102"/>
      <c r="C9" s="669" t="s">
        <v>6</v>
      </c>
      <c r="D9" s="670"/>
      <c r="E9" s="480"/>
      <c r="F9" s="492"/>
      <c r="G9" s="481"/>
      <c r="H9" s="481"/>
      <c r="I9" s="493"/>
    </row>
    <row r="10" spans="1:9" ht="12.75">
      <c r="A10" s="504" t="s">
        <v>83</v>
      </c>
      <c r="B10" s="652" t="s">
        <v>259</v>
      </c>
      <c r="C10" s="653"/>
      <c r="D10" s="654"/>
      <c r="E10" s="323" t="e">
        <f>SUM(E11,E15:E18)</f>
        <v>#DIV/0!</v>
      </c>
      <c r="F10" s="324" t="e">
        <f>SUM(F11,F15:F18)</f>
        <v>#DIV/0!</v>
      </c>
      <c r="G10" s="324" t="e">
        <f>SUM(G11,G15:G18)</f>
        <v>#DIV/0!</v>
      </c>
      <c r="H10" s="324" t="e">
        <f>SUM(H11,H15:H18)</f>
        <v>#DIV/0!</v>
      </c>
      <c r="I10" s="441" t="e">
        <f>SUM(I11,I15:I18)</f>
        <v>#DIV/0!</v>
      </c>
    </row>
    <row r="11" spans="1:9" ht="12.75">
      <c r="A11" s="294" t="s">
        <v>0</v>
      </c>
      <c r="B11" s="671" t="s">
        <v>260</v>
      </c>
      <c r="C11" s="672"/>
      <c r="D11" s="673"/>
      <c r="E11" s="438">
        <f>SUM(E12:E14)</f>
        <v>0</v>
      </c>
      <c r="F11" s="439">
        <f>SUM(F12:F14)</f>
        <v>0</v>
      </c>
      <c r="G11" s="439">
        <f>SUM(G12:G14)</f>
        <v>0</v>
      </c>
      <c r="H11" s="440">
        <f>SUM(H12:H14)</f>
        <v>0</v>
      </c>
      <c r="I11" s="443">
        <f>SUM(I12:I14)</f>
        <v>0</v>
      </c>
    </row>
    <row r="12" spans="1:9" ht="12.75">
      <c r="A12" s="304" t="s">
        <v>4</v>
      </c>
      <c r="B12" s="269"/>
      <c r="C12" s="269" t="s">
        <v>34</v>
      </c>
      <c r="D12" s="311"/>
      <c r="E12" s="494"/>
      <c r="F12" s="469"/>
      <c r="G12" s="472"/>
      <c r="H12" s="472"/>
      <c r="I12" s="491"/>
    </row>
    <row r="13" spans="1:9" ht="12.75">
      <c r="A13" s="304" t="s">
        <v>5</v>
      </c>
      <c r="B13" s="269"/>
      <c r="C13" s="269" t="s">
        <v>6</v>
      </c>
      <c r="D13" s="311"/>
      <c r="E13" s="494"/>
      <c r="F13" s="495"/>
      <c r="G13" s="495"/>
      <c r="H13" s="472"/>
      <c r="I13" s="491"/>
    </row>
    <row r="14" spans="1:9" ht="12.75">
      <c r="A14" s="304" t="s">
        <v>37</v>
      </c>
      <c r="B14" s="269"/>
      <c r="C14" s="269" t="s">
        <v>261</v>
      </c>
      <c r="D14" s="311"/>
      <c r="E14" s="494"/>
      <c r="F14" s="469"/>
      <c r="G14" s="469"/>
      <c r="H14" s="469"/>
      <c r="I14" s="496"/>
    </row>
    <row r="15" spans="1:9" ht="12.75">
      <c r="A15" s="301" t="s">
        <v>1</v>
      </c>
      <c r="B15" s="309" t="s">
        <v>56</v>
      </c>
      <c r="C15" s="309"/>
      <c r="D15" s="307"/>
      <c r="E15" s="505">
        <f>SUM('Proračun troškova'!E5)</f>
        <v>0</v>
      </c>
      <c r="F15" s="505">
        <f>SUM('Proračun troškova'!F5)</f>
        <v>0</v>
      </c>
      <c r="G15" s="505">
        <f>SUM('Proračun troškova'!G5)</f>
        <v>0</v>
      </c>
      <c r="H15" s="505">
        <f>SUM('Proračun troškova'!H5)</f>
        <v>0</v>
      </c>
      <c r="I15" s="505">
        <f>SUM('Proračun troškova'!I5)</f>
        <v>0</v>
      </c>
    </row>
    <row r="16" spans="1:9" ht="12.75">
      <c r="A16" s="301" t="s">
        <v>2</v>
      </c>
      <c r="B16" s="661" t="s">
        <v>262</v>
      </c>
      <c r="C16" s="661"/>
      <c r="D16" s="662"/>
      <c r="E16" s="505" t="e">
        <f>SUM('Proračun troškova'!E28)</f>
        <v>#DIV/0!</v>
      </c>
      <c r="F16" s="505" t="e">
        <f>SUM('Proračun troškova'!F28)</f>
        <v>#DIV/0!</v>
      </c>
      <c r="G16" s="505" t="e">
        <f>SUM('Proračun troškova'!G28)</f>
        <v>#DIV/0!</v>
      </c>
      <c r="H16" s="505" t="e">
        <f>SUM('Proračun troškova'!H28)</f>
        <v>#DIV/0!</v>
      </c>
      <c r="I16" s="505" t="e">
        <f>SUM('Proračun troškova'!I28)</f>
        <v>#DIV/0!</v>
      </c>
    </row>
    <row r="17" spans="1:9" ht="12.75">
      <c r="A17" s="315" t="s">
        <v>61</v>
      </c>
      <c r="B17" s="677" t="s">
        <v>273</v>
      </c>
      <c r="C17" s="678"/>
      <c r="D17" s="679"/>
      <c r="E17" s="497"/>
      <c r="F17" s="483"/>
      <c r="G17" s="483"/>
      <c r="H17" s="483"/>
      <c r="I17" s="498"/>
    </row>
    <row r="18" spans="1:9" ht="13.5" thickBot="1">
      <c r="A18" s="301" t="s">
        <v>63</v>
      </c>
      <c r="B18" s="660" t="s">
        <v>265</v>
      </c>
      <c r="C18" s="661"/>
      <c r="D18" s="662"/>
      <c r="E18" s="506" t="e">
        <f>SUM('RD&amp;G'!E18)</f>
        <v>#DIV/0!</v>
      </c>
      <c r="F18" s="506" t="e">
        <f>SUM('RD&amp;G'!F18)</f>
        <v>#DIV/0!</v>
      </c>
      <c r="G18" s="506" t="e">
        <f>SUM('RD&amp;G'!G18)</f>
        <v>#DIV/0!</v>
      </c>
      <c r="H18" s="506" t="e">
        <f>SUM('RD&amp;G'!H18)</f>
        <v>#DIV/0!</v>
      </c>
      <c r="I18" s="506" t="e">
        <f>SUM('RD&amp;G'!I18)</f>
        <v>#DIV/0!</v>
      </c>
    </row>
    <row r="19" spans="1:9" ht="13.5" thickBot="1">
      <c r="A19" s="508" t="s">
        <v>84</v>
      </c>
      <c r="B19" s="666" t="s">
        <v>267</v>
      </c>
      <c r="C19" s="667"/>
      <c r="D19" s="667"/>
      <c r="E19" s="326" t="e">
        <f>SUM(E5-E10)</f>
        <v>#DIV/0!</v>
      </c>
      <c r="F19" s="326" t="e">
        <f>SUM(F5-F10)</f>
        <v>#DIV/0!</v>
      </c>
      <c r="G19" s="327" t="e">
        <f>SUM(G5-G10)</f>
        <v>#DIV/0!</v>
      </c>
      <c r="H19" s="327" t="e">
        <f>SUM(H5-H10)</f>
        <v>#DIV/0!</v>
      </c>
      <c r="I19" s="444" t="e">
        <f>SUM(I5-I10)</f>
        <v>#DIV/0!</v>
      </c>
    </row>
    <row r="21" ht="12.75">
      <c r="A21" s="308" t="s">
        <v>274</v>
      </c>
    </row>
    <row r="22" ht="12.75">
      <c r="A22" t="s">
        <v>275</v>
      </c>
    </row>
    <row r="24" spans="1:13" ht="82.5" customHeight="1">
      <c r="A24" s="683" t="s">
        <v>328</v>
      </c>
      <c r="B24" s="683"/>
      <c r="C24" s="683"/>
      <c r="D24" s="683"/>
      <c r="E24" s="683"/>
      <c r="F24" s="683"/>
      <c r="G24" s="683"/>
      <c r="H24" s="683"/>
      <c r="I24" s="683"/>
      <c r="J24" s="683"/>
      <c r="K24" s="683"/>
      <c r="L24" s="683"/>
      <c r="M24" s="683"/>
    </row>
    <row r="26" ht="15">
      <c r="A26" s="420" t="s">
        <v>329</v>
      </c>
    </row>
    <row r="27" ht="12.75">
      <c r="A27" s="86" t="s">
        <v>330</v>
      </c>
    </row>
  </sheetData>
  <sheetProtection/>
  <mergeCells count="15">
    <mergeCell ref="C9:D9"/>
    <mergeCell ref="B10:D10"/>
    <mergeCell ref="B11:D11"/>
    <mergeCell ref="B16:D16"/>
    <mergeCell ref="B17:D17"/>
    <mergeCell ref="A24:M24"/>
    <mergeCell ref="B18:D18"/>
    <mergeCell ref="B19:D19"/>
    <mergeCell ref="C8:D8"/>
    <mergeCell ref="A3:A4"/>
    <mergeCell ref="B3:D4"/>
    <mergeCell ref="E3:I3"/>
    <mergeCell ref="B5:D5"/>
    <mergeCell ref="B6:D6"/>
    <mergeCell ref="B7:D7"/>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2:J45"/>
  <sheetViews>
    <sheetView zoomScalePageLayoutView="0" workbookViewId="0" topLeftCell="A10">
      <selection activeCell="O29" sqref="O29"/>
    </sheetView>
  </sheetViews>
  <sheetFormatPr defaultColWidth="9.140625" defaultRowHeight="12.75"/>
  <cols>
    <col min="2" max="2" width="13.421875" style="0" customWidth="1"/>
    <col min="3" max="3" width="14.00390625" style="0" bestFit="1" customWidth="1"/>
    <col min="4" max="4" width="15.8515625" style="0" bestFit="1" customWidth="1"/>
    <col min="5" max="6" width="0" style="0" hidden="1" customWidth="1"/>
    <col min="7" max="7" width="14.00390625" style="0" bestFit="1" customWidth="1"/>
    <col min="8" max="8" width="15.8515625" style="0" bestFit="1" customWidth="1"/>
  </cols>
  <sheetData>
    <row r="2" ht="15">
      <c r="A2" s="48" t="s">
        <v>341</v>
      </c>
    </row>
    <row r="3" ht="13.5" thickBot="1">
      <c r="A3" s="103" t="s">
        <v>342</v>
      </c>
    </row>
    <row r="4" spans="1:8" ht="13.5" thickBot="1">
      <c r="A4" s="688" t="s">
        <v>8</v>
      </c>
      <c r="B4" s="690" t="s">
        <v>276</v>
      </c>
      <c r="C4" s="690"/>
      <c r="D4" s="690" t="s">
        <v>277</v>
      </c>
      <c r="E4" s="690"/>
      <c r="F4" s="690"/>
      <c r="G4" s="690"/>
      <c r="H4" s="328" t="s">
        <v>278</v>
      </c>
    </row>
    <row r="5" spans="1:8" ht="13.5" thickBot="1">
      <c r="A5" s="689"/>
      <c r="B5" s="329" t="s">
        <v>279</v>
      </c>
      <c r="C5" s="329" t="s">
        <v>280</v>
      </c>
      <c r="D5" s="329" t="s">
        <v>279</v>
      </c>
      <c r="E5" s="329"/>
      <c r="F5" s="329"/>
      <c r="G5" s="329" t="s">
        <v>280</v>
      </c>
      <c r="H5" s="330" t="s">
        <v>281</v>
      </c>
    </row>
    <row r="6" spans="1:8" ht="12.75">
      <c r="A6" s="338" t="s">
        <v>82</v>
      </c>
      <c r="B6" s="499"/>
      <c r="C6" s="331">
        <f>SUM(B6)</f>
        <v>0</v>
      </c>
      <c r="D6" s="502"/>
      <c r="E6" s="332"/>
      <c r="F6" s="332"/>
      <c r="G6" s="342">
        <f>SUM(D6)</f>
        <v>0</v>
      </c>
      <c r="H6" s="333">
        <f>SUM(G6)-C6</f>
        <v>0</v>
      </c>
    </row>
    <row r="7" spans="1:8" ht="12.75">
      <c r="A7" s="339" t="s">
        <v>83</v>
      </c>
      <c r="B7" s="500"/>
      <c r="C7" s="337">
        <f>SUM(C6)+B7</f>
        <v>0</v>
      </c>
      <c r="D7" s="502"/>
      <c r="E7" s="337"/>
      <c r="F7" s="337"/>
      <c r="G7" s="337">
        <f>SUM(G6+D7)</f>
        <v>0</v>
      </c>
      <c r="H7" s="334">
        <f>SUM(G7)-C7</f>
        <v>0</v>
      </c>
    </row>
    <row r="8" spans="1:8" ht="12.75">
      <c r="A8" s="339" t="s">
        <v>84</v>
      </c>
      <c r="B8" s="500"/>
      <c r="C8" s="337">
        <f>SUM(C7)+B8</f>
        <v>0</v>
      </c>
      <c r="D8" s="502"/>
      <c r="E8" s="337"/>
      <c r="F8" s="337"/>
      <c r="G8" s="337">
        <f>SUM(G7+D8)</f>
        <v>0</v>
      </c>
      <c r="H8" s="334">
        <f>SUM(G8)-C8</f>
        <v>0</v>
      </c>
    </row>
    <row r="9" spans="1:8" ht="12.75">
      <c r="A9" s="339" t="s">
        <v>85</v>
      </c>
      <c r="B9" s="500"/>
      <c r="C9" s="337">
        <f>SUM(C8)+B9</f>
        <v>0</v>
      </c>
      <c r="D9" s="502"/>
      <c r="E9" s="337"/>
      <c r="F9" s="337"/>
      <c r="G9" s="337">
        <f>SUM(G8+D9)</f>
        <v>0</v>
      </c>
      <c r="H9" s="334">
        <f>SUM(G9)-C9</f>
        <v>0</v>
      </c>
    </row>
    <row r="10" spans="1:8" ht="13.5" thickBot="1">
      <c r="A10" s="340" t="s">
        <v>282</v>
      </c>
      <c r="B10" s="501"/>
      <c r="C10" s="335">
        <f>SUM(C9)+B10</f>
        <v>0</v>
      </c>
      <c r="D10" s="503"/>
      <c r="E10" s="335"/>
      <c r="F10" s="335"/>
      <c r="G10" s="335">
        <f>SUM(G9+D10)</f>
        <v>0</v>
      </c>
      <c r="H10" s="336">
        <f>SUM(G10)-C10</f>
        <v>0</v>
      </c>
    </row>
    <row r="12" ht="12.75">
      <c r="A12" s="419" t="s">
        <v>338</v>
      </c>
    </row>
    <row r="13" ht="12.75">
      <c r="A13" s="419" t="s">
        <v>331</v>
      </c>
    </row>
    <row r="16" ht="13.5" thickBot="1">
      <c r="A16" s="103" t="s">
        <v>340</v>
      </c>
    </row>
    <row r="17" spans="1:8" ht="51">
      <c r="A17" s="691" t="s">
        <v>8</v>
      </c>
      <c r="B17" s="421" t="s">
        <v>337</v>
      </c>
      <c r="C17" s="343" t="s">
        <v>283</v>
      </c>
      <c r="D17" s="343" t="s">
        <v>284</v>
      </c>
      <c r="E17" s="693" t="s">
        <v>285</v>
      </c>
      <c r="F17" s="691" t="s">
        <v>286</v>
      </c>
      <c r="G17" s="344" t="s">
        <v>283</v>
      </c>
      <c r="H17" s="345" t="s">
        <v>284</v>
      </c>
    </row>
    <row r="18" spans="1:8" ht="13.5" thickBot="1">
      <c r="A18" s="692"/>
      <c r="B18" s="422"/>
      <c r="C18" s="346">
        <v>0.045</v>
      </c>
      <c r="D18" s="347" t="s">
        <v>287</v>
      </c>
      <c r="E18" s="694"/>
      <c r="F18" s="692"/>
      <c r="G18" s="348">
        <v>0.29</v>
      </c>
      <c r="H18" s="349" t="s">
        <v>287</v>
      </c>
    </row>
    <row r="19" spans="1:8" ht="12.75">
      <c r="A19" s="338" t="s">
        <v>82</v>
      </c>
      <c r="B19" s="499"/>
      <c r="C19" s="350">
        <v>1</v>
      </c>
      <c r="D19" s="351">
        <f>SUM(B19)</f>
        <v>0</v>
      </c>
      <c r="E19" s="352" t="s">
        <v>249</v>
      </c>
      <c r="F19" s="353" t="s">
        <v>249</v>
      </c>
      <c r="G19" s="354">
        <v>1</v>
      </c>
      <c r="H19" s="351">
        <f>SUM(D19)</f>
        <v>0</v>
      </c>
    </row>
    <row r="20" spans="1:8" ht="12.75">
      <c r="A20" s="339" t="s">
        <v>83</v>
      </c>
      <c r="B20" s="502"/>
      <c r="C20" s="355">
        <v>0.9569377990430623</v>
      </c>
      <c r="D20" s="356">
        <f>NPV(C18,B20)</f>
        <v>0</v>
      </c>
      <c r="E20" s="352" t="e">
        <f>SUM(D19:D19)/C2</f>
        <v>#DIV/0!</v>
      </c>
      <c r="F20" s="357" t="s">
        <v>249</v>
      </c>
      <c r="G20" s="358">
        <v>0.77</v>
      </c>
      <c r="H20" s="356">
        <f>NPV(G18,B20)</f>
        <v>0</v>
      </c>
    </row>
    <row r="21" spans="1:8" ht="14.25">
      <c r="A21" s="339" t="s">
        <v>84</v>
      </c>
      <c r="B21" s="502"/>
      <c r="C21" s="355">
        <v>0.9157299512373802</v>
      </c>
      <c r="D21" s="356">
        <f>NPV(C18,,B21)</f>
        <v>0</v>
      </c>
      <c r="E21" s="352" t="e">
        <f>SUM(D19:D21)/C2</f>
        <v>#DIV/0!</v>
      </c>
      <c r="F21" s="359" t="e">
        <f>IRR(D19:D21)</f>
        <v>#NUM!</v>
      </c>
      <c r="G21" s="358">
        <v>0.6</v>
      </c>
      <c r="H21" s="356">
        <f>NPV(G18,,B21)</f>
        <v>0</v>
      </c>
    </row>
    <row r="22" spans="1:8" ht="14.25">
      <c r="A22" s="339" t="s">
        <v>85</v>
      </c>
      <c r="B22" s="502"/>
      <c r="C22" s="355">
        <v>0.8762966040549094</v>
      </c>
      <c r="D22" s="356">
        <f>NPV(C18,,,B22)</f>
        <v>0</v>
      </c>
      <c r="E22" s="352" t="e">
        <f>(SUM(D19:D22))/C2</f>
        <v>#DIV/0!</v>
      </c>
      <c r="F22" s="359" t="e">
        <f>IRR(D19:D22)</f>
        <v>#NUM!</v>
      </c>
      <c r="G22" s="358">
        <v>0.46</v>
      </c>
      <c r="H22" s="356">
        <f>NPV(G18,,,B22)</f>
        <v>0</v>
      </c>
    </row>
    <row r="23" spans="1:8" ht="15" thickBot="1">
      <c r="A23" s="339" t="s">
        <v>282</v>
      </c>
      <c r="B23" s="503"/>
      <c r="C23" s="355">
        <v>0.8385613435932148</v>
      </c>
      <c r="D23" s="356">
        <f>NPV(C18,,,,B23)</f>
        <v>0</v>
      </c>
      <c r="E23" s="352" t="e">
        <f>SUM(D19:D23)/C2</f>
        <v>#DIV/0!</v>
      </c>
      <c r="F23" s="359" t="e">
        <f>IRR(D19:D23)</f>
        <v>#NUM!</v>
      </c>
      <c r="G23" s="358">
        <v>0.36</v>
      </c>
      <c r="H23" s="356">
        <f>NPV(G18,,,,B23)</f>
        <v>0</v>
      </c>
    </row>
    <row r="24" spans="1:8" ht="13.5" thickBot="1">
      <c r="A24" s="684" t="s">
        <v>288</v>
      </c>
      <c r="B24" s="685"/>
      <c r="C24" s="360"/>
      <c r="D24" s="361">
        <f>SUM(D19:D23)</f>
        <v>0</v>
      </c>
      <c r="E24" s="362"/>
      <c r="F24" s="363"/>
      <c r="G24" s="364"/>
      <c r="H24" s="365">
        <f>SUM(H19:H23)</f>
        <v>0</v>
      </c>
    </row>
    <row r="25" spans="1:8" ht="13.5" thickBot="1">
      <c r="A25" s="686"/>
      <c r="B25" s="687"/>
      <c r="C25" s="366"/>
      <c r="D25" s="367"/>
      <c r="E25" s="368"/>
      <c r="F25" s="369"/>
      <c r="G25" s="370"/>
      <c r="H25" s="371"/>
    </row>
    <row r="27" ht="12.75">
      <c r="A27" s="86" t="s">
        <v>332</v>
      </c>
    </row>
    <row r="28" ht="12.75">
      <c r="A28" s="86" t="s">
        <v>333</v>
      </c>
    </row>
    <row r="29" ht="12.75">
      <c r="A29" s="86" t="s">
        <v>334</v>
      </c>
    </row>
    <row r="30" ht="12.75">
      <c r="A30" s="86" t="s">
        <v>335</v>
      </c>
    </row>
    <row r="31" ht="12.75">
      <c r="A31" s="86" t="s">
        <v>336</v>
      </c>
    </row>
    <row r="33" spans="1:7" ht="12.75" hidden="1">
      <c r="A33" s="103" t="s">
        <v>289</v>
      </c>
      <c r="G33" s="372"/>
    </row>
    <row r="34" spans="1:8" ht="12.75" hidden="1">
      <c r="A34" s="373"/>
      <c r="B34" s="373"/>
      <c r="C34" s="8"/>
      <c r="D34" s="8"/>
      <c r="E34" s="8"/>
      <c r="F34" s="8"/>
      <c r="G34" s="9"/>
      <c r="H34" s="102"/>
    </row>
    <row r="35" spans="1:8" ht="14.25" hidden="1">
      <c r="A35" s="374" t="s">
        <v>290</v>
      </c>
      <c r="B35" s="102"/>
      <c r="C35" s="8"/>
      <c r="D35" s="102"/>
      <c r="E35" s="102"/>
      <c r="F35" s="102"/>
      <c r="G35" s="102"/>
      <c r="H35" s="375" t="e">
        <f>PRODUCT(D24/C10)</f>
        <v>#DIV/0!</v>
      </c>
    </row>
    <row r="36" spans="1:8" ht="15" hidden="1">
      <c r="A36" s="374" t="s">
        <v>291</v>
      </c>
      <c r="B36" s="102"/>
      <c r="C36" s="376"/>
      <c r="D36" s="102"/>
      <c r="E36" s="102"/>
      <c r="F36" s="102"/>
      <c r="G36" s="377"/>
      <c r="H36" s="102"/>
    </row>
    <row r="37" spans="1:10" ht="14.25" hidden="1">
      <c r="A37" s="378" t="s">
        <v>292</v>
      </c>
      <c r="B37" s="102"/>
      <c r="C37" s="102"/>
      <c r="D37" s="102"/>
      <c r="E37" s="102"/>
      <c r="F37" s="102"/>
      <c r="G37" s="102"/>
      <c r="H37" s="375" t="e">
        <f>PRODUCT(J37/C10)</f>
        <v>#DIV/0!</v>
      </c>
      <c r="J37" s="372">
        <f>SUM(D19:D23)</f>
        <v>0</v>
      </c>
    </row>
    <row r="38" spans="1:8" ht="12.75" hidden="1">
      <c r="A38" s="102"/>
      <c r="B38" s="102"/>
      <c r="C38" s="102"/>
      <c r="D38" s="102"/>
      <c r="E38" s="102"/>
      <c r="F38" s="102"/>
      <c r="G38" s="102"/>
      <c r="H38" s="102"/>
    </row>
    <row r="39" ht="12.75">
      <c r="A39" s="103" t="s">
        <v>339</v>
      </c>
    </row>
    <row r="41" spans="1:8" ht="15">
      <c r="A41" s="374" t="s">
        <v>343</v>
      </c>
      <c r="H41" s="379" t="e">
        <f>IRR(B19:B23)</f>
        <v>#NUM!</v>
      </c>
    </row>
    <row r="42" ht="14.25">
      <c r="A42" s="374" t="s">
        <v>344</v>
      </c>
    </row>
    <row r="43" ht="12.75">
      <c r="A43" s="86" t="s">
        <v>345</v>
      </c>
    </row>
    <row r="44" ht="12.75">
      <c r="A44" s="86" t="s">
        <v>346</v>
      </c>
    </row>
    <row r="45" ht="12.75">
      <c r="A45" s="86" t="s">
        <v>347</v>
      </c>
    </row>
  </sheetData>
  <sheetProtection/>
  <mergeCells count="8">
    <mergeCell ref="A24:B24"/>
    <mergeCell ref="A25:B25"/>
    <mergeCell ref="A4:A5"/>
    <mergeCell ref="B4:C4"/>
    <mergeCell ref="D4:G4"/>
    <mergeCell ref="A17:A18"/>
    <mergeCell ref="E17:E18"/>
    <mergeCell ref="F17:F1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11"/>
  <sheetViews>
    <sheetView zoomScalePageLayoutView="0" workbookViewId="0" topLeftCell="A1">
      <selection activeCell="A4" sqref="A4:E5"/>
    </sheetView>
  </sheetViews>
  <sheetFormatPr defaultColWidth="9.140625" defaultRowHeight="12.75"/>
  <cols>
    <col min="1" max="1" width="18.00390625" style="0" bestFit="1" customWidth="1"/>
    <col min="2" max="2" width="9.421875" style="0" bestFit="1" customWidth="1"/>
    <col min="3" max="3" width="10.8515625" style="0" bestFit="1" customWidth="1"/>
    <col min="4" max="4" width="12.140625" style="0" customWidth="1"/>
    <col min="5" max="5" width="14.57421875" style="0" customWidth="1"/>
    <col min="6" max="6" width="15.57421875" style="0" customWidth="1"/>
  </cols>
  <sheetData>
    <row r="1" ht="32.25" customHeight="1">
      <c r="A1" s="79" t="s">
        <v>144</v>
      </c>
    </row>
    <row r="2" spans="1:6" ht="51">
      <c r="A2" s="1" t="s">
        <v>74</v>
      </c>
      <c r="B2" s="2" t="s">
        <v>392</v>
      </c>
      <c r="C2" s="1" t="s">
        <v>75</v>
      </c>
      <c r="D2" s="2" t="s">
        <v>222</v>
      </c>
      <c r="E2" s="2" t="s">
        <v>18</v>
      </c>
      <c r="F2" s="2" t="s">
        <v>220</v>
      </c>
    </row>
    <row r="3" spans="1:6" ht="12.75">
      <c r="A3" s="254">
        <v>1</v>
      </c>
      <c r="B3" s="254">
        <v>2</v>
      </c>
      <c r="C3" s="254">
        <v>3</v>
      </c>
      <c r="D3" s="255">
        <v>4</v>
      </c>
      <c r="E3" s="255">
        <v>5</v>
      </c>
      <c r="F3" s="255" t="s">
        <v>221</v>
      </c>
    </row>
    <row r="4" spans="1:6" ht="12.75" customHeight="1">
      <c r="A4" s="228"/>
      <c r="B4" s="229"/>
      <c r="C4" s="230"/>
      <c r="D4" s="231"/>
      <c r="E4" s="231"/>
      <c r="F4" s="256">
        <f aca="true" t="shared" si="0" ref="F4:F9">PRODUCT(C4:D4)</f>
        <v>0</v>
      </c>
    </row>
    <row r="5" spans="1:6" ht="12.75" customHeight="1">
      <c r="A5" s="232"/>
      <c r="B5" s="233"/>
      <c r="C5" s="234"/>
      <c r="D5" s="235"/>
      <c r="E5" s="235"/>
      <c r="F5" s="257">
        <f t="shared" si="0"/>
        <v>0</v>
      </c>
    </row>
    <row r="6" spans="1:6" ht="12.75" customHeight="1">
      <c r="A6" s="232"/>
      <c r="B6" s="233"/>
      <c r="C6" s="234"/>
      <c r="D6" s="235"/>
      <c r="E6" s="235"/>
      <c r="F6" s="257">
        <f t="shared" si="0"/>
        <v>0</v>
      </c>
    </row>
    <row r="7" spans="1:6" ht="12.75" customHeight="1">
      <c r="A7" s="236"/>
      <c r="B7" s="237"/>
      <c r="C7" s="238"/>
      <c r="D7" s="239"/>
      <c r="E7" s="239"/>
      <c r="F7" s="257">
        <f t="shared" si="0"/>
        <v>0</v>
      </c>
    </row>
    <row r="8" spans="1:6" ht="12.75" customHeight="1">
      <c r="A8" s="240"/>
      <c r="B8" s="241"/>
      <c r="C8" s="242"/>
      <c r="D8" s="243"/>
      <c r="E8" s="243"/>
      <c r="F8" s="257">
        <f t="shared" si="0"/>
        <v>0</v>
      </c>
    </row>
    <row r="9" spans="1:6" ht="15.75" customHeight="1">
      <c r="A9" s="244"/>
      <c r="B9" s="245"/>
      <c r="C9" s="246"/>
      <c r="D9" s="247"/>
      <c r="E9" s="247"/>
      <c r="F9" s="258">
        <f t="shared" si="0"/>
        <v>0</v>
      </c>
    </row>
    <row r="10" spans="1:6" ht="15.75" customHeight="1">
      <c r="A10" s="509" t="s">
        <v>214</v>
      </c>
      <c r="B10" s="510"/>
      <c r="C10" s="227">
        <f>SUM(C4:C9)</f>
        <v>0</v>
      </c>
      <c r="D10" s="227">
        <f>(C4*D4)+(C5*D5)+(C6*D6)+(C7*D7)+(C8*D8)+(C9*D9)</f>
        <v>0</v>
      </c>
      <c r="E10" s="227">
        <f>(C4*E4)+(C5*E5)+(C6*E6)+(C7*E7)+(C8*E8)+(C9*E9)</f>
        <v>0</v>
      </c>
      <c r="F10" s="259">
        <f>SUM(F4:F9)</f>
        <v>0</v>
      </c>
    </row>
    <row r="11" spans="1:6" ht="15.75" customHeight="1">
      <c r="A11" s="511" t="s">
        <v>223</v>
      </c>
      <c r="B11" s="512"/>
      <c r="C11" s="512"/>
      <c r="D11" s="512"/>
      <c r="E11" s="513"/>
      <c r="F11" s="260" t="e">
        <f>PRODUCT(F10/C10)</f>
        <v>#DIV/0!</v>
      </c>
    </row>
  </sheetData>
  <sheetProtection/>
  <mergeCells count="2">
    <mergeCell ref="A10:B10"/>
    <mergeCell ref="A11:E11"/>
  </mergeCells>
  <printOptions/>
  <pageMargins left="0.75" right="0.75" top="1" bottom="1" header="0.5" footer="0.5"/>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2:C28"/>
  <sheetViews>
    <sheetView tabSelected="1" zoomScalePageLayoutView="0" workbookViewId="0" topLeftCell="A1">
      <selection activeCell="J27" sqref="J27"/>
    </sheetView>
  </sheetViews>
  <sheetFormatPr defaultColWidth="9.140625" defaultRowHeight="12.75"/>
  <cols>
    <col min="1" max="1" width="19.57421875" style="0" customWidth="1"/>
    <col min="2" max="2" width="9.140625" style="382" customWidth="1"/>
    <col min="3" max="3" width="14.7109375" style="416" customWidth="1"/>
    <col min="4" max="8" width="9.140625" style="416" customWidth="1"/>
  </cols>
  <sheetData>
    <row r="2" ht="12.75">
      <c r="A2" s="79" t="s">
        <v>391</v>
      </c>
    </row>
    <row r="4" spans="1:3" ht="25.5" customHeight="1">
      <c r="A4" s="452" t="s">
        <v>313</v>
      </c>
      <c r="B4" s="453" t="s">
        <v>314</v>
      </c>
      <c r="C4" s="454" t="s">
        <v>315</v>
      </c>
    </row>
    <row r="5" spans="1:3" ht="12.75">
      <c r="A5" s="415"/>
      <c r="C5" s="417"/>
    </row>
    <row r="6" spans="1:3" ht="25.5">
      <c r="A6" s="452" t="s">
        <v>316</v>
      </c>
      <c r="B6" s="453" t="s">
        <v>314</v>
      </c>
      <c r="C6" s="454" t="s">
        <v>348</v>
      </c>
    </row>
    <row r="7" ht="12.75">
      <c r="A7" s="416"/>
    </row>
    <row r="8" spans="1:3" ht="38.25">
      <c r="A8" s="452" t="s">
        <v>317</v>
      </c>
      <c r="B8" s="453" t="s">
        <v>314</v>
      </c>
      <c r="C8" s="454" t="s">
        <v>318</v>
      </c>
    </row>
    <row r="9" ht="12.75">
      <c r="A9" s="416"/>
    </row>
    <row r="10" spans="1:3" ht="38.25">
      <c r="A10" s="452" t="s">
        <v>319</v>
      </c>
      <c r="B10" s="453" t="s">
        <v>314</v>
      </c>
      <c r="C10" s="454" t="s">
        <v>320</v>
      </c>
    </row>
    <row r="11" ht="12.75">
      <c r="A11" s="416"/>
    </row>
    <row r="12" spans="1:3" ht="51">
      <c r="A12" s="452" t="s">
        <v>321</v>
      </c>
      <c r="B12" s="453" t="s">
        <v>314</v>
      </c>
      <c r="C12" s="454" t="s">
        <v>322</v>
      </c>
    </row>
    <row r="13" ht="12.75">
      <c r="A13" s="416"/>
    </row>
    <row r="14" ht="12.75">
      <c r="A14" s="416"/>
    </row>
    <row r="15" ht="12.75">
      <c r="A15" s="416"/>
    </row>
    <row r="16" ht="12.75">
      <c r="A16" s="416"/>
    </row>
    <row r="17" ht="12.75">
      <c r="A17" s="416"/>
    </row>
    <row r="18" ht="12.75">
      <c r="A18" s="416"/>
    </row>
    <row r="19" ht="12.75">
      <c r="A19" s="416"/>
    </row>
    <row r="20" ht="12.75">
      <c r="A20" s="416"/>
    </row>
    <row r="21" ht="12.75">
      <c r="A21" s="416"/>
    </row>
    <row r="22" ht="12.75">
      <c r="A22" s="416"/>
    </row>
    <row r="23" ht="12.75">
      <c r="A23" s="416"/>
    </row>
    <row r="24" ht="12.75">
      <c r="A24" s="416"/>
    </row>
    <row r="25" ht="12.75">
      <c r="A25" s="416"/>
    </row>
    <row r="26" ht="12.75">
      <c r="A26" s="416"/>
    </row>
    <row r="27" ht="12.75">
      <c r="A27" s="416"/>
    </row>
    <row r="28" ht="12.75">
      <c r="A28" s="416"/>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7"/>
  <sheetViews>
    <sheetView zoomScalePageLayoutView="0" workbookViewId="0" topLeftCell="A1">
      <selection activeCell="B5" sqref="B5:I6"/>
    </sheetView>
  </sheetViews>
  <sheetFormatPr defaultColWidth="9.140625" defaultRowHeight="12.75"/>
  <cols>
    <col min="7" max="7" width="13.00390625" style="0" customWidth="1"/>
    <col min="8" max="8" width="12.8515625" style="0" bestFit="1" customWidth="1"/>
    <col min="9" max="9" width="19.7109375" style="0" customWidth="1"/>
  </cols>
  <sheetData>
    <row r="2" spans="1:9" ht="15">
      <c r="A2" s="85" t="s">
        <v>145</v>
      </c>
      <c r="B2" s="86"/>
      <c r="C2" s="86"/>
      <c r="D2" s="86"/>
      <c r="E2" s="86"/>
      <c r="F2" s="86"/>
      <c r="G2" s="86"/>
      <c r="H2" s="86"/>
      <c r="I2" s="86"/>
    </row>
    <row r="3" spans="1:9" ht="12.75">
      <c r="A3" s="87"/>
      <c r="B3" s="87"/>
      <c r="C3" s="87"/>
      <c r="D3" s="87"/>
      <c r="E3" s="87"/>
      <c r="F3" s="87"/>
      <c r="G3" s="87"/>
      <c r="H3" s="87"/>
      <c r="I3" s="514" t="s">
        <v>7</v>
      </c>
    </row>
    <row r="4" spans="1:9" ht="12.75">
      <c r="A4" s="88" t="s">
        <v>8</v>
      </c>
      <c r="B4" s="89" t="s">
        <v>9</v>
      </c>
      <c r="C4" s="89" t="s">
        <v>10</v>
      </c>
      <c r="D4" s="89" t="s">
        <v>11</v>
      </c>
      <c r="E4" s="89" t="s">
        <v>12</v>
      </c>
      <c r="F4" s="89" t="s">
        <v>13</v>
      </c>
      <c r="G4" s="90" t="s">
        <v>16</v>
      </c>
      <c r="H4" s="90" t="s">
        <v>17</v>
      </c>
      <c r="I4" s="515"/>
    </row>
    <row r="5" spans="1:9" ht="12.75">
      <c r="A5" s="91" t="s">
        <v>14</v>
      </c>
      <c r="B5" s="92"/>
      <c r="C5" s="92"/>
      <c r="D5" s="92"/>
      <c r="E5" s="92"/>
      <c r="F5" s="92"/>
      <c r="G5" s="93"/>
      <c r="H5" s="93"/>
      <c r="I5" s="94"/>
    </row>
    <row r="6" spans="1:9" ht="12.75">
      <c r="A6" s="95" t="s">
        <v>15</v>
      </c>
      <c r="B6" s="96"/>
      <c r="C6" s="96"/>
      <c r="D6" s="96"/>
      <c r="E6" s="96"/>
      <c r="F6" s="96"/>
      <c r="G6" s="97"/>
      <c r="H6" s="97"/>
      <c r="I6" s="98"/>
    </row>
    <row r="7" spans="1:9" ht="12.75">
      <c r="A7" s="99"/>
      <c r="B7" s="100"/>
      <c r="C7" s="100"/>
      <c r="D7" s="100"/>
      <c r="E7" s="100"/>
      <c r="F7" s="100"/>
      <c r="G7" s="100"/>
      <c r="H7" s="86"/>
      <c r="I7" s="86"/>
    </row>
  </sheetData>
  <sheetProtection selectLockedCells="1"/>
  <mergeCells count="1">
    <mergeCell ref="I3:I4"/>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53"/>
  <sheetViews>
    <sheetView zoomScalePageLayoutView="0" workbookViewId="0" topLeftCell="A19">
      <selection activeCell="L15" sqref="L15"/>
    </sheetView>
  </sheetViews>
  <sheetFormatPr defaultColWidth="9.140625" defaultRowHeight="12.75"/>
  <cols>
    <col min="8" max="8" width="16.00390625" style="0" customWidth="1"/>
  </cols>
  <sheetData>
    <row r="1" s="205" customFormat="1" ht="15">
      <c r="A1" s="205" t="s">
        <v>211</v>
      </c>
    </row>
    <row r="2" s="205" customFormat="1" ht="15">
      <c r="A2" s="205" t="s">
        <v>210</v>
      </c>
    </row>
    <row r="3" s="205" customFormat="1" ht="15">
      <c r="A3" s="205" t="s">
        <v>212</v>
      </c>
    </row>
    <row r="4" s="205" customFormat="1" ht="15"/>
    <row r="5" s="205" customFormat="1" ht="15">
      <c r="A5" s="226" t="s">
        <v>213</v>
      </c>
    </row>
    <row r="6" s="205" customFormat="1" ht="15">
      <c r="A6" s="205" t="s">
        <v>194</v>
      </c>
    </row>
    <row r="7" s="205" customFormat="1" ht="15">
      <c r="A7" s="205" t="s">
        <v>192</v>
      </c>
    </row>
    <row r="8" s="205" customFormat="1" ht="15">
      <c r="A8" s="205" t="s">
        <v>193</v>
      </c>
    </row>
    <row r="10" ht="15.75">
      <c r="A10" s="279" t="s">
        <v>230</v>
      </c>
    </row>
    <row r="11" spans="1:6" ht="15.75">
      <c r="A11" s="279" t="s">
        <v>229</v>
      </c>
      <c r="F11" s="278"/>
    </row>
    <row r="13" spans="1:8" ht="15.75">
      <c r="A13" s="165"/>
      <c r="B13" s="166"/>
      <c r="C13" s="167" t="s">
        <v>163</v>
      </c>
      <c r="D13" s="168"/>
      <c r="E13" s="168"/>
      <c r="F13" s="169"/>
      <c r="G13" s="105"/>
      <c r="H13" s="170"/>
    </row>
    <row r="14" spans="1:8" ht="15.75">
      <c r="A14" s="165"/>
      <c r="B14" s="171"/>
      <c r="C14" s="172"/>
      <c r="D14" s="173"/>
      <c r="E14" s="169"/>
      <c r="F14" s="169"/>
      <c r="G14" s="105"/>
      <c r="H14" s="174"/>
    </row>
    <row r="15" spans="1:8" ht="15.75" thickBot="1">
      <c r="A15" s="175"/>
      <c r="B15" s="175"/>
      <c r="C15" s="176"/>
      <c r="D15" s="175"/>
      <c r="E15" s="175"/>
      <c r="F15" s="175"/>
      <c r="H15" s="177"/>
    </row>
    <row r="16" spans="1:9" ht="15.75" thickTop="1">
      <c r="A16" s="178" t="s">
        <v>0</v>
      </c>
      <c r="B16" s="179" t="s">
        <v>164</v>
      </c>
      <c r="C16" s="179"/>
      <c r="D16" s="179"/>
      <c r="E16" s="179"/>
      <c r="F16" s="179"/>
      <c r="G16" s="180"/>
      <c r="H16" s="225">
        <v>4337.4</v>
      </c>
      <c r="I16" s="206"/>
    </row>
    <row r="17" spans="1:8" ht="15.75" thickBot="1">
      <c r="A17" s="181"/>
      <c r="B17" s="182"/>
      <c r="C17" s="182"/>
      <c r="D17" s="182"/>
      <c r="E17" s="182"/>
      <c r="F17" s="182"/>
      <c r="G17" s="183"/>
      <c r="H17" s="184" t="s">
        <v>224</v>
      </c>
    </row>
    <row r="18" spans="1:8" ht="15.75" thickTop="1">
      <c r="A18" s="185" t="s">
        <v>1</v>
      </c>
      <c r="B18" s="186" t="s">
        <v>165</v>
      </c>
      <c r="C18" s="186"/>
      <c r="D18" s="186"/>
      <c r="E18" s="186"/>
      <c r="F18" s="186"/>
      <c r="G18" s="73"/>
      <c r="H18" s="187">
        <f>SUM(H19:H20)</f>
        <v>867.4799999999999</v>
      </c>
    </row>
    <row r="19" spans="1:8" ht="15">
      <c r="A19" s="188"/>
      <c r="B19" s="189" t="s">
        <v>166</v>
      </c>
      <c r="C19" s="190">
        <v>0.15</v>
      </c>
      <c r="D19" s="189"/>
      <c r="E19" s="189"/>
      <c r="F19" s="189"/>
      <c r="G19" s="191"/>
      <c r="H19" s="192">
        <f>H16*C19</f>
        <v>650.6099999999999</v>
      </c>
    </row>
    <row r="20" spans="1:8" ht="15">
      <c r="A20" s="188"/>
      <c r="B20" s="189" t="s">
        <v>167</v>
      </c>
      <c r="C20" s="190">
        <v>0.05</v>
      </c>
      <c r="D20" s="189"/>
      <c r="E20" s="189"/>
      <c r="F20" s="189"/>
      <c r="G20" s="191"/>
      <c r="H20" s="192">
        <f>H16*C20</f>
        <v>216.87</v>
      </c>
    </row>
    <row r="21" spans="1:8" ht="15.75" thickBot="1">
      <c r="A21" s="181"/>
      <c r="B21" s="182"/>
      <c r="C21" s="193"/>
      <c r="D21" s="182"/>
      <c r="E21" s="182"/>
      <c r="F21" s="182"/>
      <c r="G21" s="183"/>
      <c r="H21" s="184"/>
    </row>
    <row r="22" spans="1:8" ht="15.75" thickTop="1">
      <c r="A22" s="185" t="s">
        <v>2</v>
      </c>
      <c r="B22" s="186" t="s">
        <v>168</v>
      </c>
      <c r="C22" s="186"/>
      <c r="D22" s="186"/>
      <c r="E22" s="186"/>
      <c r="F22" s="186"/>
      <c r="G22" s="73"/>
      <c r="H22" s="187">
        <f>H16-H18</f>
        <v>3469.9199999999996</v>
      </c>
    </row>
    <row r="23" spans="1:8" ht="15.75" thickBot="1">
      <c r="A23" s="181"/>
      <c r="B23" s="182"/>
      <c r="C23" s="182"/>
      <c r="D23" s="182"/>
      <c r="E23" s="182"/>
      <c r="F23" s="182"/>
      <c r="G23" s="183"/>
      <c r="H23" s="184"/>
    </row>
    <row r="24" spans="1:8" ht="15.75" thickTop="1">
      <c r="A24" s="185" t="s">
        <v>61</v>
      </c>
      <c r="B24" s="186" t="s">
        <v>169</v>
      </c>
      <c r="C24" s="186"/>
      <c r="D24" s="186"/>
      <c r="E24" s="186"/>
      <c r="F24" s="186"/>
      <c r="G24" s="73"/>
      <c r="H24" s="187">
        <v>2200</v>
      </c>
    </row>
    <row r="25" spans="1:8" ht="15.75" thickBot="1">
      <c r="A25" s="181"/>
      <c r="B25" s="182"/>
      <c r="C25" s="182"/>
      <c r="D25" s="182"/>
      <c r="E25" s="182"/>
      <c r="F25" s="182"/>
      <c r="G25" s="183"/>
      <c r="H25" s="184"/>
    </row>
    <row r="26" spans="1:8" ht="15.75" thickTop="1">
      <c r="A26" s="185" t="s">
        <v>63</v>
      </c>
      <c r="B26" s="186" t="s">
        <v>170</v>
      </c>
      <c r="C26" s="186"/>
      <c r="D26" s="186"/>
      <c r="E26" s="186"/>
      <c r="F26" s="186"/>
      <c r="G26" s="73"/>
      <c r="H26" s="187"/>
    </row>
    <row r="27" spans="1:8" ht="15">
      <c r="A27" s="188"/>
      <c r="B27" s="189" t="s">
        <v>171</v>
      </c>
      <c r="C27" s="189"/>
      <c r="D27" s="189"/>
      <c r="E27" s="189"/>
      <c r="F27" s="189"/>
      <c r="G27" s="191"/>
      <c r="H27" s="192"/>
    </row>
    <row r="28" spans="1:8" ht="15">
      <c r="A28" s="188"/>
      <c r="B28" s="189" t="s">
        <v>172</v>
      </c>
      <c r="C28" s="189"/>
      <c r="D28" s="189"/>
      <c r="E28" s="189"/>
      <c r="F28" s="189"/>
      <c r="G28" s="191"/>
      <c r="H28" s="192"/>
    </row>
    <row r="29" spans="1:8" ht="15">
      <c r="A29" s="188"/>
      <c r="B29" s="189" t="s">
        <v>173</v>
      </c>
      <c r="C29" s="189"/>
      <c r="D29" s="189"/>
      <c r="E29" s="189"/>
      <c r="F29" s="189"/>
      <c r="G29" s="191"/>
      <c r="H29" s="192"/>
    </row>
    <row r="30" spans="1:8" ht="15">
      <c r="A30" s="188"/>
      <c r="B30" s="189" t="s">
        <v>174</v>
      </c>
      <c r="C30" s="189"/>
      <c r="D30" s="189"/>
      <c r="E30" s="189"/>
      <c r="F30" s="189"/>
      <c r="G30" s="191"/>
      <c r="H30" s="192"/>
    </row>
    <row r="31" spans="1:8" ht="15.75" thickBot="1">
      <c r="A31" s="181"/>
      <c r="B31" s="182"/>
      <c r="C31" s="182"/>
      <c r="D31" s="182"/>
      <c r="E31" s="182"/>
      <c r="F31" s="182"/>
      <c r="G31" s="183"/>
      <c r="H31" s="184"/>
    </row>
    <row r="32" spans="1:8" ht="15.75" thickTop="1">
      <c r="A32" s="185" t="s">
        <v>65</v>
      </c>
      <c r="B32" s="186" t="s">
        <v>175</v>
      </c>
      <c r="C32" s="186"/>
      <c r="D32" s="186"/>
      <c r="E32" s="186"/>
      <c r="F32" s="186"/>
      <c r="G32" s="73"/>
      <c r="H32" s="187">
        <f>H22-H24-H26</f>
        <v>1269.9199999999996</v>
      </c>
    </row>
    <row r="33" spans="1:8" ht="15">
      <c r="A33" s="188"/>
      <c r="B33" s="189" t="s">
        <v>176</v>
      </c>
      <c r="C33" s="190">
        <v>0.12</v>
      </c>
      <c r="D33" s="189" t="s">
        <v>177</v>
      </c>
      <c r="E33" s="189">
        <v>2200</v>
      </c>
      <c r="F33" s="189"/>
      <c r="G33" s="191"/>
      <c r="H33" s="192">
        <f>IF(H32&lt;E33,H32*C33,E33*C33)</f>
        <v>152.39039999999994</v>
      </c>
    </row>
    <row r="34" spans="1:8" ht="15">
      <c r="A34" s="188"/>
      <c r="B34" s="189" t="s">
        <v>178</v>
      </c>
      <c r="C34" s="190">
        <v>0.25</v>
      </c>
      <c r="D34" s="189" t="s">
        <v>179</v>
      </c>
      <c r="E34" s="189">
        <v>2200</v>
      </c>
      <c r="F34" s="189" t="s">
        <v>177</v>
      </c>
      <c r="G34" s="189">
        <v>8800</v>
      </c>
      <c r="H34" s="192">
        <f>IF(H32&gt;G34,(G34-E34)*C34,IF(H32&gt;E34,(H32-E34)*C34,0))</f>
        <v>0</v>
      </c>
    </row>
    <row r="35" spans="1:8" ht="15">
      <c r="A35" s="188"/>
      <c r="B35" s="189" t="s">
        <v>180</v>
      </c>
      <c r="C35" s="190">
        <v>0.4</v>
      </c>
      <c r="D35" s="189" t="s">
        <v>179</v>
      </c>
      <c r="E35" s="189">
        <v>8800</v>
      </c>
      <c r="F35" s="189"/>
      <c r="G35" s="189"/>
      <c r="H35" s="192">
        <f>IF(H32&gt;E35,(H32-E35)*C35,0)</f>
        <v>0</v>
      </c>
    </row>
    <row r="36" spans="1:8" ht="15">
      <c r="A36" s="188"/>
      <c r="B36" s="189"/>
      <c r="C36" s="190"/>
      <c r="D36" s="189"/>
      <c r="E36" s="189"/>
      <c r="F36" s="189"/>
      <c r="G36" s="191"/>
      <c r="H36" s="192"/>
    </row>
    <row r="37" spans="1:8" ht="15.75" thickBot="1">
      <c r="A37" s="181" t="s">
        <v>67</v>
      </c>
      <c r="B37" s="182" t="s">
        <v>181</v>
      </c>
      <c r="C37" s="182"/>
      <c r="D37" s="182"/>
      <c r="E37" s="182"/>
      <c r="F37" s="182"/>
      <c r="G37" s="183"/>
      <c r="H37" s="184">
        <f>SUM(H33:H35)</f>
        <v>152.39039999999994</v>
      </c>
    </row>
    <row r="38" spans="1:8" ht="15.75" thickTop="1">
      <c r="A38" s="185"/>
      <c r="B38" s="186"/>
      <c r="C38" s="186"/>
      <c r="D38" s="186"/>
      <c r="E38" s="186"/>
      <c r="F38" s="186"/>
      <c r="G38" s="73"/>
      <c r="H38" s="187"/>
    </row>
    <row r="39" spans="1:8" ht="15.75" thickBot="1">
      <c r="A39" s="181" t="s">
        <v>69</v>
      </c>
      <c r="B39" s="182" t="s">
        <v>182</v>
      </c>
      <c r="C39" s="182"/>
      <c r="D39" s="182"/>
      <c r="E39" s="182"/>
      <c r="F39" s="182">
        <v>0.13</v>
      </c>
      <c r="G39" s="183"/>
      <c r="H39" s="184">
        <f>H37*F39</f>
        <v>19.810751999999994</v>
      </c>
    </row>
    <row r="40" spans="1:8" ht="15.75" thickTop="1">
      <c r="A40" s="185"/>
      <c r="B40" s="186"/>
      <c r="C40" s="186"/>
      <c r="D40" s="186"/>
      <c r="E40" s="194"/>
      <c r="F40" s="194"/>
      <c r="G40" s="73"/>
      <c r="H40" s="187"/>
    </row>
    <row r="41" spans="1:8" ht="15.75" thickBot="1">
      <c r="A41" s="181" t="s">
        <v>71</v>
      </c>
      <c r="B41" s="182" t="s">
        <v>225</v>
      </c>
      <c r="C41" s="182"/>
      <c r="D41" s="182"/>
      <c r="E41" s="193"/>
      <c r="F41" s="182"/>
      <c r="G41" s="183"/>
      <c r="H41" s="277">
        <f>H16-H18-H37-H39</f>
        <v>3297.718848</v>
      </c>
    </row>
    <row r="42" spans="1:8" ht="15.75" thickTop="1">
      <c r="A42" s="185"/>
      <c r="B42" s="186"/>
      <c r="C42" s="186"/>
      <c r="D42" s="186"/>
      <c r="E42" s="186"/>
      <c r="F42" s="186"/>
      <c r="G42" s="73"/>
      <c r="H42" s="276"/>
    </row>
    <row r="43" spans="1:8" ht="15">
      <c r="A43" s="188" t="s">
        <v>185</v>
      </c>
      <c r="B43" s="189" t="s">
        <v>183</v>
      </c>
      <c r="C43" s="189"/>
      <c r="D43" s="189"/>
      <c r="E43" s="189"/>
      <c r="F43" s="189"/>
      <c r="G43" s="191"/>
      <c r="H43" s="192">
        <f>SUM(H45:H47)</f>
        <v>659.2848</v>
      </c>
    </row>
    <row r="44" spans="1:8" ht="15">
      <c r="A44" s="188"/>
      <c r="B44" s="189"/>
      <c r="C44" s="189"/>
      <c r="D44" s="189"/>
      <c r="E44" s="189"/>
      <c r="F44" s="189"/>
      <c r="G44" s="191"/>
      <c r="H44" s="192" t="s">
        <v>184</v>
      </c>
    </row>
    <row r="45" spans="1:8" ht="15.75" thickBot="1">
      <c r="A45" s="181" t="s">
        <v>187</v>
      </c>
      <c r="B45" s="182" t="s">
        <v>186</v>
      </c>
      <c r="C45" s="182"/>
      <c r="D45" s="182">
        <v>0.13</v>
      </c>
      <c r="E45" s="182"/>
      <c r="F45" s="182"/>
      <c r="G45" s="183"/>
      <c r="H45" s="184">
        <f>H16*D45</f>
        <v>563.862</v>
      </c>
    </row>
    <row r="46" spans="1:8" ht="16.5" thickBot="1" thickTop="1">
      <c r="A46" s="195" t="s">
        <v>189</v>
      </c>
      <c r="B46" s="196" t="s">
        <v>188</v>
      </c>
      <c r="C46" s="197"/>
      <c r="D46" s="197">
        <v>0.017</v>
      </c>
      <c r="E46" s="196"/>
      <c r="F46" s="196"/>
      <c r="G46" s="198"/>
      <c r="H46" s="199">
        <f>H16*D46</f>
        <v>73.7358</v>
      </c>
    </row>
    <row r="47" spans="1:8" ht="16.5" thickBot="1" thickTop="1">
      <c r="A47" s="200" t="s">
        <v>191</v>
      </c>
      <c r="B47" s="201" t="s">
        <v>190</v>
      </c>
      <c r="C47" s="202"/>
      <c r="D47" s="202">
        <v>0.005</v>
      </c>
      <c r="E47" s="201"/>
      <c r="F47" s="201"/>
      <c r="G47" s="203"/>
      <c r="H47" s="204">
        <f>H16*D47</f>
        <v>21.686999999999998</v>
      </c>
    </row>
    <row r="48" spans="1:8" ht="16.5" thickBot="1" thickTop="1">
      <c r="A48" s="200" t="s">
        <v>227</v>
      </c>
      <c r="B48" s="201" t="s">
        <v>226</v>
      </c>
      <c r="C48" s="201"/>
      <c r="D48" s="202"/>
      <c r="E48" s="201"/>
      <c r="F48" s="201"/>
      <c r="G48" s="203"/>
      <c r="H48" s="204"/>
    </row>
    <row r="49" ht="13.5" thickTop="1"/>
    <row r="52" spans="4:8" ht="15">
      <c r="D52" s="274" t="s">
        <v>228</v>
      </c>
      <c r="E52" s="274"/>
      <c r="F52" s="274"/>
      <c r="G52" s="274"/>
      <c r="H52" s="275">
        <f>SUM(H16+H43)</f>
        <v>4996.6848</v>
      </c>
    </row>
    <row r="53" spans="4:8" ht="15">
      <c r="D53" s="274"/>
      <c r="E53" s="274"/>
      <c r="F53" s="274"/>
      <c r="G53" s="274"/>
      <c r="H53" s="274"/>
    </row>
  </sheetData>
  <sheetProtection/>
  <printOptions/>
  <pageMargins left="0.25" right="0.25" top="0.75" bottom="0.75" header="0.3" footer="0.3"/>
  <pageSetup fitToWidth="0" fitToHeight="1"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I15"/>
  <sheetViews>
    <sheetView zoomScalePageLayoutView="0" workbookViewId="0" topLeftCell="A1">
      <selection activeCell="G5" sqref="G5"/>
    </sheetView>
  </sheetViews>
  <sheetFormatPr defaultColWidth="9.140625" defaultRowHeight="12.75"/>
  <cols>
    <col min="2" max="2" width="8.421875" style="0" bestFit="1" customWidth="1"/>
    <col min="3" max="3" width="18.421875" style="0" bestFit="1" customWidth="1"/>
    <col min="4" max="4" width="1.57421875" style="0" customWidth="1"/>
    <col min="5" max="5" width="10.8515625" style="0" customWidth="1"/>
    <col min="6" max="6" width="3.00390625" style="0" customWidth="1"/>
    <col min="7" max="7" width="10.28125" style="0" bestFit="1" customWidth="1"/>
    <col min="8" max="8" width="5.00390625" style="0" hidden="1" customWidth="1"/>
    <col min="9" max="9" width="10.28125" style="0" bestFit="1" customWidth="1"/>
  </cols>
  <sheetData>
    <row r="1" ht="26.25" customHeight="1">
      <c r="A1" s="79" t="s">
        <v>146</v>
      </c>
    </row>
    <row r="2" spans="1:9" ht="12.75">
      <c r="A2" s="4"/>
      <c r="B2" s="5"/>
      <c r="C2" s="6" t="s">
        <v>19</v>
      </c>
      <c r="D2" s="6"/>
      <c r="E2" s="6" t="s">
        <v>20</v>
      </c>
      <c r="F2" s="5"/>
      <c r="G2" s="520"/>
      <c r="H2" s="521"/>
      <c r="I2" s="522"/>
    </row>
    <row r="3" spans="1:9" ht="12.75">
      <c r="A3" s="7" t="s">
        <v>8</v>
      </c>
      <c r="B3" s="8" t="s">
        <v>21</v>
      </c>
      <c r="C3" s="8" t="s">
        <v>22</v>
      </c>
      <c r="D3" s="8"/>
      <c r="E3" s="8" t="s">
        <v>23</v>
      </c>
      <c r="F3" s="9"/>
      <c r="G3" s="523" t="s">
        <v>24</v>
      </c>
      <c r="H3" s="524"/>
      <c r="I3" s="525"/>
    </row>
    <row r="4" spans="1:9" ht="12.75">
      <c r="A4" s="11"/>
      <c r="B4" s="12"/>
      <c r="C4" s="13" t="s">
        <v>25</v>
      </c>
      <c r="D4" s="13"/>
      <c r="E4" s="13" t="s">
        <v>26</v>
      </c>
      <c r="F4" s="12"/>
      <c r="G4" s="526" t="s">
        <v>27</v>
      </c>
      <c r="H4" s="527"/>
      <c r="I4" s="528"/>
    </row>
    <row r="5" spans="1:9" ht="12.75">
      <c r="A5" s="529" t="s">
        <v>28</v>
      </c>
      <c r="B5" s="14" t="s">
        <v>29</v>
      </c>
      <c r="C5" s="248" t="e">
        <f>PRODUCT(Organizacija!F11)</f>
        <v>#DIV/0!</v>
      </c>
      <c r="D5" s="156"/>
      <c r="E5" s="261">
        <f>'Struktura radnika'!I5</f>
        <v>0</v>
      </c>
      <c r="F5" s="15"/>
      <c r="G5" s="153" t="e">
        <f>PRODUCT(C5,E5,12)</f>
        <v>#DIV/0!</v>
      </c>
      <c r="H5" s="154"/>
      <c r="I5" s="530" t="e">
        <f>SUM(G5,G6)</f>
        <v>#DIV/0!</v>
      </c>
    </row>
    <row r="6" spans="1:9" ht="12.75">
      <c r="A6" s="517"/>
      <c r="B6" s="16"/>
      <c r="C6" s="248"/>
      <c r="D6" s="157"/>
      <c r="E6" s="261"/>
      <c r="F6" s="17"/>
      <c r="G6" s="153"/>
      <c r="H6" s="155"/>
      <c r="I6" s="519"/>
    </row>
    <row r="7" spans="1:9" ht="12.75">
      <c r="A7" s="516" t="s">
        <v>30</v>
      </c>
      <c r="B7" s="14" t="s">
        <v>29</v>
      </c>
      <c r="C7" s="248" t="e">
        <f>PRODUCT(Organizacija!F11)</f>
        <v>#DIV/0!</v>
      </c>
      <c r="D7" s="158"/>
      <c r="E7" s="262">
        <f>SUM('Struktura radnika'!I6)</f>
        <v>0</v>
      </c>
      <c r="F7" s="18"/>
      <c r="G7" s="153" t="e">
        <f>PRODUCT(C7,E7,12)</f>
        <v>#DIV/0!</v>
      </c>
      <c r="H7" s="154"/>
      <c r="I7" s="518" t="e">
        <f>SUM(G7,G8)</f>
        <v>#DIV/0!</v>
      </c>
    </row>
    <row r="8" spans="1:9" ht="12.75">
      <c r="A8" s="517"/>
      <c r="B8" s="16"/>
      <c r="C8" s="248"/>
      <c r="D8" s="157"/>
      <c r="E8" s="263"/>
      <c r="F8" s="17"/>
      <c r="G8" s="159"/>
      <c r="H8" s="155"/>
      <c r="I8" s="519"/>
    </row>
    <row r="11" ht="12.75">
      <c r="A11" t="s">
        <v>215</v>
      </c>
    </row>
    <row r="12" ht="12.75">
      <c r="A12" t="s">
        <v>216</v>
      </c>
    </row>
    <row r="13" ht="12.75">
      <c r="A13" t="s">
        <v>217</v>
      </c>
    </row>
    <row r="14" ht="12.75">
      <c r="A14" t="s">
        <v>218</v>
      </c>
    </row>
    <row r="15" ht="12.75">
      <c r="A15" t="s">
        <v>219</v>
      </c>
    </row>
  </sheetData>
  <sheetProtection/>
  <mergeCells count="7">
    <mergeCell ref="A7:A8"/>
    <mergeCell ref="I7:I8"/>
    <mergeCell ref="G2:I2"/>
    <mergeCell ref="G3:I3"/>
    <mergeCell ref="G4:I4"/>
    <mergeCell ref="A5:A6"/>
    <mergeCell ref="I5:I6"/>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2:E22"/>
  <sheetViews>
    <sheetView zoomScalePageLayoutView="0" workbookViewId="0" topLeftCell="A1">
      <selection activeCell="D5" sqref="D5:D7"/>
    </sheetView>
  </sheetViews>
  <sheetFormatPr defaultColWidth="9.140625" defaultRowHeight="12.75"/>
  <cols>
    <col min="1" max="1" width="5.421875" style="0" customWidth="1"/>
    <col min="2" max="2" width="2.8515625" style="0" customWidth="1"/>
    <col min="3" max="3" width="42.28125" style="0" bestFit="1" customWidth="1"/>
    <col min="4" max="4" width="14.8515625" style="0" bestFit="1" customWidth="1"/>
  </cols>
  <sheetData>
    <row r="2" ht="15">
      <c r="A2" s="48" t="s">
        <v>147</v>
      </c>
    </row>
    <row r="3" spans="1:5" ht="12.75">
      <c r="A3" s="136" t="s">
        <v>3</v>
      </c>
      <c r="B3" s="531" t="s">
        <v>31</v>
      </c>
      <c r="C3" s="531"/>
      <c r="D3" s="136" t="s">
        <v>32</v>
      </c>
      <c r="E3" s="136" t="s">
        <v>33</v>
      </c>
    </row>
    <row r="4" spans="1:5" ht="12.75">
      <c r="A4" s="137">
        <v>1</v>
      </c>
      <c r="B4" s="533" t="s">
        <v>34</v>
      </c>
      <c r="C4" s="534"/>
      <c r="D4" s="138">
        <f>SUM(D5:D8)</f>
        <v>0</v>
      </c>
      <c r="E4" s="138" t="e">
        <f>SUM(E5:E8)</f>
        <v>#DIV/0!</v>
      </c>
    </row>
    <row r="5" spans="1:5" ht="12.75">
      <c r="A5" s="139" t="s">
        <v>4</v>
      </c>
      <c r="B5" s="535" t="s">
        <v>35</v>
      </c>
      <c r="C5" s="536"/>
      <c r="D5" s="164"/>
      <c r="E5" s="134" t="e">
        <f>PRODUCT(D5/D10*100)</f>
        <v>#DIV/0!</v>
      </c>
    </row>
    <row r="6" spans="1:5" ht="12.75">
      <c r="A6" s="139" t="s">
        <v>5</v>
      </c>
      <c r="B6" s="535" t="s">
        <v>143</v>
      </c>
      <c r="C6" s="536"/>
      <c r="D6" s="164"/>
      <c r="E6" s="134" t="e">
        <f>PRODUCT(D6/D10*100)</f>
        <v>#DIV/0!</v>
      </c>
    </row>
    <row r="7" spans="1:5" ht="12.75">
      <c r="A7" s="139" t="s">
        <v>37</v>
      </c>
      <c r="B7" s="537" t="s">
        <v>36</v>
      </c>
      <c r="C7" s="538"/>
      <c r="D7" s="164"/>
      <c r="E7" s="134" t="e">
        <f>PRODUCT(D7/D10*100)</f>
        <v>#DIV/0!</v>
      </c>
    </row>
    <row r="8" spans="1:5" ht="12.75">
      <c r="A8" s="139" t="s">
        <v>73</v>
      </c>
      <c r="B8" s="537" t="s">
        <v>76</v>
      </c>
      <c r="C8" s="538"/>
      <c r="D8" s="164"/>
      <c r="E8" s="134" t="e">
        <f>PRODUCT(D8/D10*100)</f>
        <v>#DIV/0!</v>
      </c>
    </row>
    <row r="9" spans="1:5" ht="12.75">
      <c r="A9" s="140" t="s">
        <v>1</v>
      </c>
      <c r="B9" s="141" t="s">
        <v>6</v>
      </c>
      <c r="D9" s="164"/>
      <c r="E9" s="34" t="e">
        <f>PRODUCT(D9/D10*100)</f>
        <v>#DIV/0!</v>
      </c>
    </row>
    <row r="10" spans="1:5" ht="12.75">
      <c r="A10" s="532" t="s">
        <v>38</v>
      </c>
      <c r="B10" s="532"/>
      <c r="C10" s="532"/>
      <c r="D10" s="142">
        <f>SUM(D9,D4)</f>
        <v>0</v>
      </c>
      <c r="E10" s="143" t="e">
        <f>SUM(E4,E9)/100</f>
        <v>#DIV/0!</v>
      </c>
    </row>
    <row r="13" spans="2:4" ht="12.75">
      <c r="B13" s="79" t="s">
        <v>156</v>
      </c>
      <c r="C13" s="3"/>
      <c r="D13" s="144"/>
    </row>
    <row r="14" spans="2:4" ht="12.75">
      <c r="B14" s="3"/>
      <c r="C14" s="3"/>
      <c r="D14" s="144"/>
    </row>
    <row r="15" spans="2:4" ht="12.75">
      <c r="B15" s="150" t="s">
        <v>48</v>
      </c>
      <c r="C15" s="146" t="s">
        <v>162</v>
      </c>
      <c r="D15" s="147" t="s">
        <v>119</v>
      </c>
    </row>
    <row r="16" spans="2:4" ht="12.75">
      <c r="B16" s="459">
        <v>1</v>
      </c>
      <c r="C16" s="455"/>
      <c r="D16" s="160"/>
    </row>
    <row r="17" spans="2:4" ht="12.75">
      <c r="B17" s="460">
        <v>2</v>
      </c>
      <c r="C17" s="456"/>
      <c r="D17" s="161"/>
    </row>
    <row r="18" spans="2:4" ht="12.75">
      <c r="B18" s="460">
        <v>3</v>
      </c>
      <c r="C18" s="456"/>
      <c r="D18" s="161"/>
    </row>
    <row r="19" spans="2:4" ht="12.75">
      <c r="B19" s="460">
        <v>4</v>
      </c>
      <c r="C19" s="457"/>
      <c r="D19" s="162"/>
    </row>
    <row r="20" spans="2:4" ht="12.75">
      <c r="B20" s="460">
        <v>5</v>
      </c>
      <c r="C20" s="457"/>
      <c r="D20" s="162"/>
    </row>
    <row r="21" spans="2:4" ht="12.75">
      <c r="B21" s="461">
        <v>6</v>
      </c>
      <c r="C21" s="458"/>
      <c r="D21" s="163"/>
    </row>
    <row r="22" spans="2:4" ht="12.75">
      <c r="B22" s="148"/>
      <c r="C22" s="148" t="s">
        <v>94</v>
      </c>
      <c r="D22" s="149">
        <f>SUM(D16:D21)</f>
        <v>0</v>
      </c>
    </row>
  </sheetData>
  <sheetProtection/>
  <mergeCells count="7">
    <mergeCell ref="B3:C3"/>
    <mergeCell ref="A10:C10"/>
    <mergeCell ref="B4:C4"/>
    <mergeCell ref="B5:C5"/>
    <mergeCell ref="B6:C6"/>
    <mergeCell ref="B7:C7"/>
    <mergeCell ref="B8:C8"/>
  </mergeCells>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E23"/>
  <sheetViews>
    <sheetView zoomScalePageLayoutView="0" workbookViewId="0" topLeftCell="A1">
      <selection activeCell="D6" sqref="D6"/>
    </sheetView>
  </sheetViews>
  <sheetFormatPr defaultColWidth="9.140625" defaultRowHeight="12.75"/>
  <cols>
    <col min="1" max="1" width="7.28125" style="0" customWidth="1"/>
    <col min="2" max="2" width="2.28125" style="0" customWidth="1"/>
    <col min="3" max="3" width="19.8515625" style="0" customWidth="1"/>
    <col min="4" max="4" width="12.421875" style="0" bestFit="1" customWidth="1"/>
  </cols>
  <sheetData>
    <row r="1" ht="25.5" customHeight="1">
      <c r="A1" s="79" t="s">
        <v>148</v>
      </c>
    </row>
    <row r="2" spans="1:5" ht="12.75">
      <c r="A2" s="19" t="s">
        <v>3</v>
      </c>
      <c r="B2" s="539" t="s">
        <v>39</v>
      </c>
      <c r="C2" s="539"/>
      <c r="D2" s="19" t="s">
        <v>40</v>
      </c>
      <c r="E2" s="19" t="s">
        <v>33</v>
      </c>
    </row>
    <row r="3" spans="1:5" ht="12.75">
      <c r="A3" s="20" t="s">
        <v>0</v>
      </c>
      <c r="B3" s="21" t="s">
        <v>41</v>
      </c>
      <c r="C3" s="22"/>
      <c r="D3" s="23">
        <f>(D4)</f>
        <v>0</v>
      </c>
      <c r="E3" s="23" t="e">
        <f>E4</f>
        <v>#DIV/0!</v>
      </c>
    </row>
    <row r="4" spans="1:5" ht="12.75">
      <c r="A4" s="24"/>
      <c r="B4" s="25"/>
      <c r="C4" s="26" t="s">
        <v>42</v>
      </c>
      <c r="D4" s="207"/>
      <c r="E4" s="27" t="e">
        <f>(D4/D7*100)</f>
        <v>#DIV/0!</v>
      </c>
    </row>
    <row r="5" spans="1:5" ht="12.75">
      <c r="A5" s="28" t="s">
        <v>1</v>
      </c>
      <c r="B5" s="29" t="s">
        <v>43</v>
      </c>
      <c r="C5" s="30"/>
      <c r="D5" s="208"/>
      <c r="E5" s="27" t="e">
        <f>(D5/D7*100)</f>
        <v>#DIV/0!</v>
      </c>
    </row>
    <row r="6" spans="1:5" ht="12.75">
      <c r="A6" s="31" t="s">
        <v>2</v>
      </c>
      <c r="B6" s="32" t="s">
        <v>44</v>
      </c>
      <c r="C6" s="33"/>
      <c r="D6" s="209"/>
      <c r="E6" s="27" t="e">
        <f>(D6/D7*100)</f>
        <v>#DIV/0!</v>
      </c>
    </row>
    <row r="7" spans="1:5" ht="12.75">
      <c r="A7" s="532" t="s">
        <v>16</v>
      </c>
      <c r="B7" s="532"/>
      <c r="C7" s="532"/>
      <c r="D7" s="35">
        <f>SUM(D5:D6,D4)</f>
        <v>0</v>
      </c>
      <c r="E7" s="36" t="e">
        <f>SUM(E5:E6,E3)/100</f>
        <v>#DIV/0!</v>
      </c>
    </row>
    <row r="23" ht="12.75">
      <c r="D23" s="206"/>
    </row>
  </sheetData>
  <sheetProtection sheet="1" objects="1" scenarios="1"/>
  <mergeCells count="2">
    <mergeCell ref="A7:C7"/>
    <mergeCell ref="B2:C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20"/>
  <sheetViews>
    <sheetView zoomScalePageLayoutView="0" workbookViewId="0" topLeftCell="A1">
      <selection activeCell="B12" sqref="B12:F12"/>
    </sheetView>
  </sheetViews>
  <sheetFormatPr defaultColWidth="9.140625" defaultRowHeight="12.75"/>
  <cols>
    <col min="1" max="1" width="23.7109375" style="0" customWidth="1"/>
  </cols>
  <sheetData>
    <row r="1" spans="1:6" ht="12.75">
      <c r="A1" s="540" t="s">
        <v>149</v>
      </c>
      <c r="B1" s="541"/>
      <c r="C1" s="541"/>
      <c r="D1" s="541"/>
      <c r="E1" s="541"/>
      <c r="F1" s="541"/>
    </row>
    <row r="2" spans="1:6" ht="12.75">
      <c r="A2" s="37" t="s">
        <v>125</v>
      </c>
      <c r="B2" s="19" t="s">
        <v>28</v>
      </c>
      <c r="C2" s="19" t="s">
        <v>30</v>
      </c>
      <c r="D2" s="19" t="s">
        <v>45</v>
      </c>
      <c r="E2" s="19" t="s">
        <v>46</v>
      </c>
      <c r="F2" s="19" t="s">
        <v>47</v>
      </c>
    </row>
    <row r="3" spans="1:6" ht="12.75">
      <c r="A3" s="222" t="s">
        <v>393</v>
      </c>
      <c r="B3" s="210"/>
      <c r="C3" s="210"/>
      <c r="D3" s="210"/>
      <c r="E3" s="210"/>
      <c r="F3" s="210"/>
    </row>
    <row r="4" spans="1:6" ht="12.75">
      <c r="A4" s="222" t="s">
        <v>195</v>
      </c>
      <c r="B4" s="210"/>
      <c r="C4" s="210"/>
      <c r="D4" s="210"/>
      <c r="E4" s="210"/>
      <c r="F4" s="210"/>
    </row>
    <row r="5" spans="1:6" ht="12.75">
      <c r="A5" s="222" t="s">
        <v>196</v>
      </c>
      <c r="B5" s="210"/>
      <c r="C5" s="210"/>
      <c r="D5" s="210"/>
      <c r="E5" s="210"/>
      <c r="F5" s="210"/>
    </row>
    <row r="6" spans="1:6" ht="12.75">
      <c r="A6" s="222" t="s">
        <v>197</v>
      </c>
      <c r="B6" s="210"/>
      <c r="C6" s="210"/>
      <c r="D6" s="210"/>
      <c r="E6" s="210"/>
      <c r="F6" s="210"/>
    </row>
    <row r="7" spans="1:6" ht="12.75">
      <c r="A7" s="222" t="s">
        <v>198</v>
      </c>
      <c r="B7" s="210"/>
      <c r="C7" s="210"/>
      <c r="D7" s="210"/>
      <c r="E7" s="210"/>
      <c r="F7" s="210"/>
    </row>
    <row r="8" spans="1:6" ht="12.75">
      <c r="A8" s="222" t="s">
        <v>199</v>
      </c>
      <c r="B8" s="210"/>
      <c r="C8" s="210"/>
      <c r="D8" s="210"/>
      <c r="E8" s="210"/>
      <c r="F8" s="210"/>
    </row>
    <row r="9" spans="1:6" ht="12.75">
      <c r="A9" s="38"/>
      <c r="B9" s="38"/>
      <c r="C9" s="38"/>
      <c r="D9" s="8"/>
      <c r="E9" s="39"/>
      <c r="F9" s="39"/>
    </row>
    <row r="10" spans="1:6" ht="12.75">
      <c r="A10" s="540" t="s">
        <v>150</v>
      </c>
      <c r="B10" s="541"/>
      <c r="C10" s="541"/>
      <c r="D10" s="541"/>
      <c r="E10" s="541"/>
      <c r="F10" s="541"/>
    </row>
    <row r="11" spans="1:6" ht="12.75">
      <c r="A11" s="249" t="s">
        <v>125</v>
      </c>
      <c r="B11" s="19" t="s">
        <v>28</v>
      </c>
      <c r="C11" s="19" t="s">
        <v>30</v>
      </c>
      <c r="D11" s="19" t="s">
        <v>45</v>
      </c>
      <c r="E11" s="19" t="s">
        <v>46</v>
      </c>
      <c r="F11" s="19" t="s">
        <v>47</v>
      </c>
    </row>
    <row r="12" spans="1:6" ht="12.75">
      <c r="A12" s="250" t="str">
        <f aca="true" t="shared" si="0" ref="A12:A17">(A3)</f>
        <v>suvenir</v>
      </c>
      <c r="B12" s="210"/>
      <c r="C12" s="210"/>
      <c r="D12" s="210"/>
      <c r="E12" s="210"/>
      <c r="F12" s="210"/>
    </row>
    <row r="13" spans="1:6" ht="12.75">
      <c r="A13" s="250" t="str">
        <f t="shared" si="0"/>
        <v>Proizvod 2*</v>
      </c>
      <c r="B13" s="210"/>
      <c r="C13" s="210"/>
      <c r="D13" s="210"/>
      <c r="E13" s="210"/>
      <c r="F13" s="210"/>
    </row>
    <row r="14" spans="1:6" ht="12.75">
      <c r="A14" s="250" t="str">
        <f t="shared" si="0"/>
        <v>Proizvod 3*</v>
      </c>
      <c r="B14" s="210"/>
      <c r="C14" s="210"/>
      <c r="D14" s="210"/>
      <c r="E14" s="210"/>
      <c r="F14" s="210"/>
    </row>
    <row r="15" spans="1:6" ht="12.75">
      <c r="A15" s="250" t="str">
        <f t="shared" si="0"/>
        <v>Usluga 1**</v>
      </c>
      <c r="B15" s="210"/>
      <c r="C15" s="210"/>
      <c r="D15" s="210"/>
      <c r="E15" s="210"/>
      <c r="F15" s="210"/>
    </row>
    <row r="16" spans="1:6" ht="12.75">
      <c r="A16" s="250" t="str">
        <f t="shared" si="0"/>
        <v>Usluga 2**</v>
      </c>
      <c r="B16" s="210"/>
      <c r="C16" s="210"/>
      <c r="D16" s="210"/>
      <c r="E16" s="210"/>
      <c r="F16" s="210"/>
    </row>
    <row r="17" spans="1:6" ht="12.75">
      <c r="A17" s="250" t="str">
        <f t="shared" si="0"/>
        <v>Usluga 3**</v>
      </c>
      <c r="B17" s="210"/>
      <c r="C17" s="210"/>
      <c r="D17" s="210"/>
      <c r="E17" s="210"/>
      <c r="F17" s="210"/>
    </row>
    <row r="19" ht="12.75">
      <c r="A19" s="221" t="s">
        <v>200</v>
      </c>
    </row>
    <row r="20" ht="12.75">
      <c r="A20" s="221" t="s">
        <v>201</v>
      </c>
    </row>
  </sheetData>
  <sheetProtection sheet="1" objects="1" scenarios="1"/>
  <mergeCells count="2">
    <mergeCell ref="A10:F10"/>
    <mergeCell ref="A1:F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K11"/>
  <sheetViews>
    <sheetView zoomScalePageLayoutView="0" workbookViewId="0" topLeftCell="B1">
      <selection activeCell="G7" sqref="G7"/>
    </sheetView>
  </sheetViews>
  <sheetFormatPr defaultColWidth="9.140625" defaultRowHeight="12.75"/>
  <cols>
    <col min="1" max="1" width="3.7109375" style="0" bestFit="1" customWidth="1"/>
    <col min="2" max="2" width="3.00390625" style="0" customWidth="1"/>
  </cols>
  <sheetData>
    <row r="1" ht="26.25" customHeight="1">
      <c r="A1" s="79" t="s">
        <v>151</v>
      </c>
    </row>
    <row r="2" spans="1:11" ht="12.75">
      <c r="A2" s="19" t="s">
        <v>48</v>
      </c>
      <c r="B2" s="539" t="s">
        <v>49</v>
      </c>
      <c r="C2" s="539"/>
      <c r="D2" s="539"/>
      <c r="E2" s="539"/>
      <c r="F2" s="539"/>
      <c r="G2" s="49" t="s">
        <v>28</v>
      </c>
      <c r="H2" s="49" t="s">
        <v>30</v>
      </c>
      <c r="I2" s="49" t="s">
        <v>45</v>
      </c>
      <c r="J2" s="145" t="s">
        <v>46</v>
      </c>
      <c r="K2" s="49" t="s">
        <v>47</v>
      </c>
    </row>
    <row r="3" spans="1:11" ht="12.75">
      <c r="A3" s="41" t="s">
        <v>0</v>
      </c>
      <c r="B3" s="546" t="s">
        <v>126</v>
      </c>
      <c r="C3" s="546"/>
      <c r="D3" s="546"/>
      <c r="E3" s="546"/>
      <c r="F3" s="546"/>
      <c r="G3" s="42">
        <f>SUM(G4:G6)</f>
        <v>0</v>
      </c>
      <c r="H3" s="42">
        <f>SUM(H4:H6)</f>
        <v>0</v>
      </c>
      <c r="I3" s="42">
        <f>SUM(I4:I6)</f>
        <v>0</v>
      </c>
      <c r="J3" s="42">
        <f>SUM(J4:J6)</f>
        <v>0</v>
      </c>
      <c r="K3" s="42">
        <f>SUM(K4:K6)</f>
        <v>0</v>
      </c>
    </row>
    <row r="4" spans="1:11" ht="12.75">
      <c r="A4" s="43"/>
      <c r="B4" s="44"/>
      <c r="C4" s="543" t="str">
        <f>'Proračun opsega proizv.'!$A$3</f>
        <v>suvenir</v>
      </c>
      <c r="D4" s="545"/>
      <c r="E4" s="545"/>
      <c r="F4" s="545"/>
      <c r="G4" s="42">
        <f>PRODUCT('Proračun opsega proizv.'!B3,'Proračun opsega proizv.'!B12)</f>
        <v>0</v>
      </c>
      <c r="H4" s="42">
        <f>PRODUCT('Proračun opsega proizv.'!C3,'Proračun opsega proizv.'!C12)</f>
        <v>0</v>
      </c>
      <c r="I4" s="42">
        <f>PRODUCT('Proračun opsega proizv.'!D3,'Proračun opsega proizv.'!D12)</f>
        <v>0</v>
      </c>
      <c r="J4" s="42">
        <f>PRODUCT('Proračun opsega proizv.'!E3,'Proračun opsega proizv.'!E12)</f>
        <v>0</v>
      </c>
      <c r="K4" s="42">
        <f>PRODUCT('Proračun opsega proizv.'!F3,'Proračun opsega proizv.'!F12)</f>
        <v>0</v>
      </c>
    </row>
    <row r="5" spans="1:11" ht="12.75">
      <c r="A5" s="24"/>
      <c r="B5" s="44"/>
      <c r="C5" s="543" t="str">
        <f>'Proračun opsega proizv.'!$A$4</f>
        <v>Proizvod 2*</v>
      </c>
      <c r="D5" s="545"/>
      <c r="E5" s="545"/>
      <c r="F5" s="545"/>
      <c r="G5" s="42">
        <f>PRODUCT('Proračun opsega proizv.'!B4,'Proračun opsega proizv.'!B13)</f>
        <v>0</v>
      </c>
      <c r="H5" s="42">
        <f>PRODUCT('Proračun opsega proizv.'!C4,'Proračun opsega proizv.'!C13)</f>
        <v>0</v>
      </c>
      <c r="I5" s="42">
        <f>PRODUCT('Proračun opsega proizv.'!D4,'Proračun opsega proizv.'!D13)</f>
        <v>0</v>
      </c>
      <c r="J5" s="42">
        <f>PRODUCT('Proračun opsega proizv.'!E4,'Proračun opsega proizv.'!E13)</f>
        <v>0</v>
      </c>
      <c r="K5" s="42">
        <f>PRODUCT('Proračun opsega proizv.'!F4,'Proračun opsega proizv.'!F13)</f>
        <v>0</v>
      </c>
    </row>
    <row r="6" spans="1:11" ht="12.75">
      <c r="A6" s="24"/>
      <c r="B6" s="45"/>
      <c r="C6" s="543" t="str">
        <f>'Proračun opsega proizv.'!$A$5</f>
        <v>Proizvod 3*</v>
      </c>
      <c r="D6" s="545"/>
      <c r="E6" s="545"/>
      <c r="F6" s="545"/>
      <c r="G6" s="42">
        <f>PRODUCT('Proračun opsega proizv.'!B5,'Proračun opsega proizv.'!B14)</f>
        <v>0</v>
      </c>
      <c r="H6" s="42">
        <f>PRODUCT('Proračun opsega proizv.'!C5,'Proračun opsega proizv.'!C14)</f>
        <v>0</v>
      </c>
      <c r="I6" s="42">
        <f>PRODUCT('Proračun opsega proizv.'!D5,'Proračun opsega proizv.'!D14)</f>
        <v>0</v>
      </c>
      <c r="J6" s="42">
        <f>PRODUCT('Proračun opsega proizv.'!E5,'Proračun opsega proizv.'!E14)</f>
        <v>0</v>
      </c>
      <c r="K6" s="42">
        <f>PRODUCT('Proračun opsega proizv.'!F5,'Proračun opsega proizv.'!F14)</f>
        <v>0</v>
      </c>
    </row>
    <row r="7" spans="1:11" ht="12.75">
      <c r="A7" s="41" t="s">
        <v>1</v>
      </c>
      <c r="B7" s="546" t="s">
        <v>50</v>
      </c>
      <c r="C7" s="546"/>
      <c r="D7" s="546"/>
      <c r="E7" s="546"/>
      <c r="F7" s="546"/>
      <c r="G7" s="42">
        <f>SUM(G8:G10)</f>
        <v>0</v>
      </c>
      <c r="H7" s="42">
        <f>SUM(H8:H10)</f>
        <v>0</v>
      </c>
      <c r="I7" s="42">
        <f>SUM(I8:I10)</f>
        <v>0</v>
      </c>
      <c r="J7" s="42">
        <f>SUM(J8:J10)</f>
        <v>0</v>
      </c>
      <c r="K7" s="42">
        <f>SUM(K8:K10)</f>
        <v>0</v>
      </c>
    </row>
    <row r="8" spans="1:11" ht="12.75">
      <c r="A8" s="43"/>
      <c r="B8" s="25"/>
      <c r="C8" s="542" t="str">
        <f>'Proračun opsega proizv.'!$A$6</f>
        <v>Usluga 1**</v>
      </c>
      <c r="D8" s="542"/>
      <c r="E8" s="542"/>
      <c r="F8" s="543"/>
      <c r="G8" s="42">
        <f>PRODUCT('Proračun opsega proizv.'!B6,'Proračun opsega proizv.'!B15)</f>
        <v>0</v>
      </c>
      <c r="H8" s="42">
        <f>PRODUCT('Proračun opsega proizv.'!C6,'Proračun opsega proizv.'!C15)</f>
        <v>0</v>
      </c>
      <c r="I8" s="42">
        <f>PRODUCT('Proračun opsega proizv.'!D6,'Proračun opsega proizv.'!D15)</f>
        <v>0</v>
      </c>
      <c r="J8" s="42">
        <f>PRODUCT('Proračun opsega proizv.'!E6,'Proračun opsega proizv.'!E15)</f>
        <v>0</v>
      </c>
      <c r="K8" s="42">
        <f>PRODUCT('Proračun opsega proizv.'!F6,'Proračun opsega proizv.'!F15)</f>
        <v>0</v>
      </c>
    </row>
    <row r="9" spans="1:11" ht="12.75">
      <c r="A9" s="43"/>
      <c r="B9" s="25"/>
      <c r="C9" s="542" t="str">
        <f>'Proračun opsega proizv.'!$A$7</f>
        <v>Usluga 2**</v>
      </c>
      <c r="D9" s="542"/>
      <c r="E9" s="542"/>
      <c r="F9" s="543"/>
      <c r="G9" s="42">
        <f>PRODUCT('Proračun opsega proizv.'!B7,'Proračun opsega proizv.'!B16)</f>
        <v>0</v>
      </c>
      <c r="H9" s="42">
        <f>PRODUCT('Proračun opsega proizv.'!C7,'Proračun opsega proizv.'!C16)</f>
        <v>0</v>
      </c>
      <c r="I9" s="42">
        <f>PRODUCT('Proračun opsega proizv.'!D7,'Proračun opsega proizv.'!D16)</f>
        <v>0</v>
      </c>
      <c r="J9" s="42">
        <f>PRODUCT('Proračun opsega proizv.'!E7,'Proračun opsega proizv.'!E16)</f>
        <v>0</v>
      </c>
      <c r="K9" s="42">
        <f>PRODUCT('Proračun opsega proizv.'!F7,'Proračun opsega proizv.'!F16)</f>
        <v>0</v>
      </c>
    </row>
    <row r="10" spans="1:11" ht="12.75">
      <c r="A10" s="43"/>
      <c r="B10" s="25"/>
      <c r="C10" s="542" t="str">
        <f>'Proračun opsega proizv.'!$A$8</f>
        <v>Usluga 3**</v>
      </c>
      <c r="D10" s="542"/>
      <c r="E10" s="542"/>
      <c r="F10" s="543"/>
      <c r="G10" s="42">
        <f>PRODUCT('Proračun opsega proizv.'!B8,'Proračun opsega proizv.'!B17)</f>
        <v>0</v>
      </c>
      <c r="H10" s="42">
        <f>PRODUCT('Proračun opsega proizv.'!C8,'Proračun opsega proizv.'!C17)</f>
        <v>0</v>
      </c>
      <c r="I10" s="42">
        <f>PRODUCT('Proračun opsega proizv.'!D8,'Proračun opsega proizv.'!D17)</f>
        <v>0</v>
      </c>
      <c r="J10" s="42">
        <f>PRODUCT('Proračun opsega proizv.'!E8,'Proračun opsega proizv.'!E17)</f>
        <v>0</v>
      </c>
      <c r="K10" s="42">
        <f>PRODUCT('Proračun opsega proizv.'!F8,'Proračun opsega proizv.'!F17)</f>
        <v>0</v>
      </c>
    </row>
    <row r="11" spans="1:11" ht="12.75">
      <c r="A11" s="544" t="s">
        <v>51</v>
      </c>
      <c r="B11" s="544"/>
      <c r="C11" s="544"/>
      <c r="D11" s="544"/>
      <c r="E11" s="544"/>
      <c r="F11" s="544"/>
      <c r="G11" s="47">
        <f>SUM(G3,G7)</f>
        <v>0</v>
      </c>
      <c r="H11" s="47">
        <f>SUM(H3,H7)</f>
        <v>0</v>
      </c>
      <c r="I11" s="47">
        <f>SUM(I3,I7)</f>
        <v>0</v>
      </c>
      <c r="J11" s="47">
        <f>SUM(J3,J7)</f>
        <v>0</v>
      </c>
      <c r="K11" s="47">
        <f>SUM(K3,K7)</f>
        <v>0</v>
      </c>
    </row>
  </sheetData>
  <sheetProtection sheet="1" objects="1" scenarios="1"/>
  <mergeCells count="10">
    <mergeCell ref="C10:F10"/>
    <mergeCell ref="A11:F11"/>
    <mergeCell ref="C9:F9"/>
    <mergeCell ref="C8:F8"/>
    <mergeCell ref="C6:F6"/>
    <mergeCell ref="B2:F2"/>
    <mergeCell ref="B3:F3"/>
    <mergeCell ref="C4:F4"/>
    <mergeCell ref="C5:F5"/>
    <mergeCell ref="B7:F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Nikšić</dc:creator>
  <cp:keywords/>
  <dc:description/>
  <cp:lastModifiedBy>Tera</cp:lastModifiedBy>
  <cp:lastPrinted>2012-07-10T12:58:21Z</cp:lastPrinted>
  <dcterms:created xsi:type="dcterms:W3CDTF">2006-03-12T09:07:43Z</dcterms:created>
  <dcterms:modified xsi:type="dcterms:W3CDTF">2012-07-17T11:06:28Z</dcterms:modified>
  <cp:category/>
  <cp:version/>
  <cp:contentType/>
  <cp:contentStatus/>
</cp:coreProperties>
</file>